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0245" windowHeight="7560"/>
  </bookViews>
  <sheets>
    <sheet name="GTIPOT" sheetId="22" r:id="rId1"/>
    <sheet name="GEPP1" sheetId="21" r:id="rId2"/>
    <sheet name="DPGFP" sheetId="4" r:id="rId3"/>
    <sheet name="GGEPP" sheetId="17" r:id="rId4"/>
    <sheet name="ENUMGE" sheetId="24" r:id="rId5"/>
    <sheet name="PTIG" sheetId="15" r:id="rId6"/>
    <sheet name="DESTINO" sheetId="18" r:id="rId7"/>
    <sheet name="DCFPP" sheetId="23" r:id="rId8"/>
    <sheet name="BALANCE" sheetId="25" r:id="rId9"/>
    <sheet name="RENOVABILIDAD" sheetId="26" r:id="rId10"/>
  </sheets>
  <externalReferences>
    <externalReference r:id="rId11"/>
    <externalReference r:id="rId12"/>
    <externalReference r:id="rId13"/>
    <externalReference r:id="rId14"/>
  </externalReferences>
  <definedNames>
    <definedName name="_xlnm.Print_Area" localSheetId="8">BALANCE!$A$1:$E$43</definedName>
    <definedName name="_xlnm.Print_Area" localSheetId="7">DCFPP!$A$1:$F$33</definedName>
    <definedName name="_xlnm.Print_Area" localSheetId="6">DESTINO!$A$1:$H$61</definedName>
    <definedName name="_xlnm.Print_Area" localSheetId="2">DPGFP!$A$1:$E$54</definedName>
    <definedName name="_xlnm.Print_Area" localSheetId="4">ENUMGE!$A$1:$I$57</definedName>
    <definedName name="_xlnm.Print_Area" localSheetId="1">GEPP1!$A$1:$K$56</definedName>
    <definedName name="_xlnm.Print_Area" localSheetId="3">GGEPP!$A$1:$I$58</definedName>
    <definedName name="_xlnm.Print_Area" localSheetId="0">GTIPOT!$A$1:$E$49</definedName>
    <definedName name="_xlnm.Print_Area" localSheetId="5">PTIG!$A$1:$M$34</definedName>
    <definedName name="_xlnm.Print_Area" localSheetId="9">RENOVABILIDAD!$A$1:$E$25</definedName>
  </definedNames>
  <calcPr calcId="145621"/>
</workbook>
</file>

<file path=xl/calcChain.xml><?xml version="1.0" encoding="utf-8"?>
<calcChain xmlns="http://schemas.openxmlformats.org/spreadsheetml/2006/main">
  <c r="D14" i="4" l="1"/>
  <c r="I14" i="21"/>
  <c r="B16" i="18" l="1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13" i="21" l="1"/>
  <c r="E17" i="26" l="1"/>
  <c r="D17" i="26"/>
  <c r="C13" i="26"/>
  <c r="B13" i="26"/>
  <c r="C27" i="25"/>
  <c r="C26" i="25" s="1"/>
  <c r="C32" i="25"/>
  <c r="C19" i="25"/>
  <c r="C29" i="25"/>
  <c r="C28" i="25"/>
  <c r="C31" i="25"/>
  <c r="C36" i="25"/>
  <c r="C35" i="25"/>
  <c r="B30" i="25"/>
  <c r="B25" i="25" s="1"/>
  <c r="B39" i="25" s="1"/>
  <c r="C18" i="4" l="1"/>
  <c r="B21" i="21" l="1"/>
  <c r="K21" i="21"/>
  <c r="C34" i="25" l="1"/>
  <c r="B34" i="25"/>
  <c r="C30" i="25"/>
  <c r="B26" i="25"/>
  <c r="C18" i="25"/>
  <c r="B18" i="25"/>
  <c r="C13" i="25"/>
  <c r="B13" i="25"/>
  <c r="B11" i="25" l="1"/>
  <c r="K27" i="21"/>
  <c r="K25" i="21"/>
  <c r="K24" i="21"/>
  <c r="K23" i="21"/>
  <c r="K19" i="21"/>
  <c r="K16" i="21"/>
  <c r="K14" i="21"/>
  <c r="D20" i="26" l="1"/>
  <c r="D21" i="26"/>
  <c r="D19" i="26"/>
  <c r="D15" i="26"/>
  <c r="D14" i="26"/>
  <c r="B18" i="26"/>
  <c r="C18" i="26"/>
  <c r="C11" i="26" l="1"/>
  <c r="D13" i="26"/>
  <c r="D18" i="26"/>
  <c r="B11" i="26"/>
  <c r="E19" i="26" l="1"/>
  <c r="E21" i="26"/>
  <c r="E18" i="26"/>
  <c r="E15" i="26"/>
  <c r="E16" i="26"/>
  <c r="D11" i="26"/>
  <c r="E20" i="26"/>
  <c r="E13" i="26"/>
  <c r="E14" i="26"/>
  <c r="K52" i="21"/>
  <c r="K43" i="21"/>
  <c r="K44" i="21"/>
  <c r="K41" i="21"/>
  <c r="K53" i="21"/>
  <c r="K51" i="21"/>
  <c r="K50" i="21"/>
  <c r="K49" i="21"/>
  <c r="K45" i="21"/>
  <c r="K42" i="21"/>
  <c r="K40" i="21"/>
  <c r="J27" i="21"/>
  <c r="J25" i="21"/>
  <c r="J24" i="21"/>
  <c r="J23" i="21"/>
  <c r="J19" i="21"/>
  <c r="J16" i="21"/>
  <c r="J14" i="21"/>
  <c r="J20" i="21"/>
  <c r="E11" i="26" l="1"/>
  <c r="I12" i="24"/>
  <c r="H12" i="24"/>
  <c r="F12" i="24"/>
  <c r="E12" i="24"/>
  <c r="H29" i="21" l="1"/>
  <c r="D12" i="25" l="1"/>
  <c r="C12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13" i="17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I15" i="21"/>
  <c r="I16" i="21"/>
  <c r="I17" i="21"/>
  <c r="I18" i="21"/>
  <c r="I19" i="21"/>
  <c r="I20" i="21"/>
  <c r="I21" i="21"/>
  <c r="I22" i="21"/>
  <c r="I24" i="21"/>
  <c r="I25" i="21"/>
  <c r="I26" i="21"/>
  <c r="I27" i="21"/>
  <c r="I28" i="21"/>
  <c r="I29" i="21"/>
  <c r="I13" i="21"/>
  <c r="D15" i="22" s="1"/>
  <c r="G13" i="21"/>
  <c r="D14" i="22" s="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14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41" i="21"/>
  <c r="H40" i="21"/>
  <c r="K15" i="21"/>
  <c r="K17" i="21"/>
  <c r="K18" i="21"/>
  <c r="K20" i="21"/>
  <c r="K22" i="21"/>
  <c r="K26" i="21"/>
  <c r="K28" i="21"/>
  <c r="K29" i="21"/>
  <c r="K13" i="21"/>
  <c r="D16" i="22" s="1"/>
  <c r="J17" i="21"/>
  <c r="J18" i="21"/>
  <c r="J21" i="21"/>
  <c r="J22" i="21"/>
  <c r="J26" i="21"/>
  <c r="J28" i="21"/>
  <c r="J29" i="21"/>
  <c r="J15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15" i="21"/>
  <c r="K46" i="21"/>
  <c r="K47" i="21"/>
  <c r="K48" i="21"/>
  <c r="K54" i="21"/>
  <c r="K55" i="21"/>
  <c r="C13" i="22"/>
  <c r="B13" i="22"/>
  <c r="E51" i="21"/>
  <c r="C16" i="22"/>
  <c r="B16" i="22"/>
  <c r="E11" i="25"/>
  <c r="E18" i="25"/>
  <c r="E19" i="25"/>
  <c r="D18" i="25"/>
  <c r="D19" i="25"/>
  <c r="E26" i="25"/>
  <c r="B22" i="25"/>
  <c r="B15" i="15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13" i="17"/>
  <c r="B16" i="15"/>
  <c r="D13" i="25"/>
  <c r="E35" i="25"/>
  <c r="E36" i="25"/>
  <c r="E34" i="25"/>
  <c r="D35" i="25"/>
  <c r="D36" i="25"/>
  <c r="D32" i="25"/>
  <c r="D34" i="25"/>
  <c r="E27" i="25"/>
  <c r="E28" i="25"/>
  <c r="E29" i="25"/>
  <c r="E30" i="25"/>
  <c r="E31" i="25"/>
  <c r="E32" i="25"/>
  <c r="D27" i="25"/>
  <c r="D28" i="25"/>
  <c r="D29" i="25"/>
  <c r="D30" i="25"/>
  <c r="D31" i="25"/>
  <c r="E13" i="25"/>
  <c r="E14" i="25"/>
  <c r="E15" i="25"/>
  <c r="E16" i="25"/>
  <c r="D14" i="25"/>
  <c r="D15" i="25"/>
  <c r="D16" i="25"/>
  <c r="C16" i="23"/>
  <c r="B17" i="23"/>
  <c r="C18" i="23"/>
  <c r="F19" i="23"/>
  <c r="E20" i="23"/>
  <c r="F21" i="23"/>
  <c r="B22" i="23"/>
  <c r="B23" i="23"/>
  <c r="C24" i="23"/>
  <c r="E25" i="23"/>
  <c r="B26" i="23"/>
  <c r="C27" i="23"/>
  <c r="E28" i="23"/>
  <c r="F29" i="23"/>
  <c r="E30" i="23"/>
  <c r="M24" i="15"/>
  <c r="E52" i="21"/>
  <c r="E47" i="21"/>
  <c r="E40" i="21"/>
  <c r="K30" i="15"/>
  <c r="K23" i="15"/>
  <c r="K21" i="15"/>
  <c r="K17" i="15"/>
  <c r="C16" i="15"/>
  <c r="C15" i="15"/>
  <c r="B12" i="17"/>
  <c r="D10" i="22"/>
  <c r="H14" i="18"/>
  <c r="H46" i="18" s="1"/>
  <c r="G14" i="18"/>
  <c r="G44" i="18" s="1"/>
  <c r="E14" i="18"/>
  <c r="E55" i="18" s="1"/>
  <c r="D14" i="18"/>
  <c r="D48" i="18" s="1"/>
  <c r="M15" i="15"/>
  <c r="B15" i="18"/>
  <c r="C15" i="23" s="1"/>
  <c r="M16" i="15"/>
  <c r="M17" i="15"/>
  <c r="M18" i="15"/>
  <c r="M19" i="15"/>
  <c r="M20" i="15"/>
  <c r="M21" i="15"/>
  <c r="M22" i="15"/>
  <c r="M23" i="15"/>
  <c r="M25" i="15"/>
  <c r="M26" i="15"/>
  <c r="M27" i="15"/>
  <c r="M28" i="15"/>
  <c r="M29" i="15"/>
  <c r="M30" i="15"/>
  <c r="M31" i="15"/>
  <c r="L16" i="15"/>
  <c r="L17" i="15"/>
  <c r="L18" i="15"/>
  <c r="L19" i="15"/>
  <c r="L20" i="15"/>
  <c r="L21" i="15"/>
  <c r="L22" i="15"/>
  <c r="L23" i="15"/>
  <c r="L25" i="15"/>
  <c r="L26" i="15"/>
  <c r="L27" i="15"/>
  <c r="L28" i="15"/>
  <c r="L29" i="15"/>
  <c r="L30" i="15"/>
  <c r="L31" i="15"/>
  <c r="E15" i="21"/>
  <c r="E17" i="21"/>
  <c r="E19" i="21"/>
  <c r="E21" i="21"/>
  <c r="E23" i="21"/>
  <c r="E25" i="21"/>
  <c r="E26" i="21"/>
  <c r="E27" i="21"/>
  <c r="E28" i="21"/>
  <c r="E29" i="21"/>
  <c r="B29" i="21" s="1"/>
  <c r="M4" i="21"/>
  <c r="M5" i="21" s="1"/>
  <c r="B12" i="15"/>
  <c r="E12" i="15" s="1"/>
  <c r="J12" i="17"/>
  <c r="K12" i="17"/>
  <c r="L12" i="17"/>
  <c r="B62" i="17"/>
  <c r="C62" i="17"/>
  <c r="D62" i="17"/>
  <c r="E62" i="17"/>
  <c r="F62" i="17"/>
  <c r="B63" i="17"/>
  <c r="C63" i="17"/>
  <c r="E63" i="17"/>
  <c r="F63" i="17"/>
  <c r="B64" i="17"/>
  <c r="C64" i="17"/>
  <c r="E64" i="17"/>
  <c r="F64" i="17"/>
  <c r="C61" i="17"/>
  <c r="D61" i="17"/>
  <c r="E61" i="17"/>
  <c r="F61" i="17"/>
  <c r="G61" i="17"/>
  <c r="H61" i="17"/>
  <c r="B61" i="17"/>
  <c r="B59" i="22"/>
  <c r="C59" i="22"/>
  <c r="D59" i="22"/>
  <c r="E59" i="22"/>
  <c r="F59" i="22"/>
  <c r="G59" i="22"/>
  <c r="H59" i="22"/>
  <c r="I59" i="22"/>
  <c r="J59" i="22"/>
  <c r="K59" i="22"/>
  <c r="B60" i="22"/>
  <c r="C60" i="22"/>
  <c r="D60" i="22"/>
  <c r="E60" i="22"/>
  <c r="F60" i="22"/>
  <c r="G60" i="22"/>
  <c r="H60" i="22"/>
  <c r="I60" i="22"/>
  <c r="J60" i="22"/>
  <c r="K60" i="22"/>
  <c r="B61" i="22"/>
  <c r="C61" i="22"/>
  <c r="D61" i="22"/>
  <c r="E61" i="22"/>
  <c r="F61" i="22"/>
  <c r="G61" i="22"/>
  <c r="H61" i="22"/>
  <c r="I61" i="22"/>
  <c r="J61" i="22"/>
  <c r="K61" i="22"/>
  <c r="C58" i="22"/>
  <c r="D58" i="22"/>
  <c r="E58" i="22"/>
  <c r="F58" i="22"/>
  <c r="G58" i="22"/>
  <c r="H58" i="22"/>
  <c r="I58" i="22"/>
  <c r="J58" i="22"/>
  <c r="K58" i="22"/>
  <c r="L58" i="22"/>
  <c r="M58" i="22"/>
  <c r="B58" i="22"/>
  <c r="D13" i="22"/>
  <c r="B15" i="22"/>
  <c r="E41" i="21"/>
  <c r="E44" i="21"/>
  <c r="E45" i="21"/>
  <c r="E48" i="21"/>
  <c r="E49" i="21"/>
  <c r="E53" i="21"/>
  <c r="B14" i="22"/>
  <c r="C12" i="15"/>
  <c r="F12" i="15" s="1"/>
  <c r="E16" i="21"/>
  <c r="B16" i="21" s="1"/>
  <c r="C11" i="22"/>
  <c r="E10" i="22" s="1"/>
  <c r="E54" i="21"/>
  <c r="E50" i="21"/>
  <c r="E46" i="21"/>
  <c r="E42" i="21"/>
  <c r="C14" i="22"/>
  <c r="C15" i="22"/>
  <c r="E24" i="21"/>
  <c r="E22" i="21"/>
  <c r="E20" i="21"/>
  <c r="B20" i="21" s="1"/>
  <c r="E18" i="21"/>
  <c r="B18" i="21" s="1"/>
  <c r="E14" i="21"/>
  <c r="B14" i="21" s="1"/>
  <c r="E55" i="21"/>
  <c r="E43" i="21"/>
  <c r="L15" i="15"/>
  <c r="B11" i="22"/>
  <c r="L24" i="15"/>
  <c r="F18" i="23"/>
  <c r="F16" i="23"/>
  <c r="E24" i="23" l="1"/>
  <c r="K28" i="15"/>
  <c r="F26" i="23"/>
  <c r="B28" i="21"/>
  <c r="B24" i="21"/>
  <c r="F20" i="23"/>
  <c r="E17" i="23"/>
  <c r="C28" i="23"/>
  <c r="C20" i="23"/>
  <c r="B17" i="21"/>
  <c r="B15" i="21"/>
  <c r="B26" i="21"/>
  <c r="K16" i="15"/>
  <c r="C23" i="23"/>
  <c r="B22" i="21"/>
  <c r="H12" i="15"/>
  <c r="E14" i="22"/>
  <c r="H48" i="18"/>
  <c r="H44" i="18"/>
  <c r="H45" i="18"/>
  <c r="H52" i="18"/>
  <c r="H59" i="18"/>
  <c r="H49" i="18"/>
  <c r="H57" i="18"/>
  <c r="H47" i="18"/>
  <c r="H51" i="18"/>
  <c r="H56" i="18"/>
  <c r="H54" i="18"/>
  <c r="H50" i="18"/>
  <c r="H58" i="18"/>
  <c r="H55" i="18"/>
  <c r="H53" i="18"/>
  <c r="B27" i="23"/>
  <c r="F27" i="23"/>
  <c r="B25" i="23"/>
  <c r="C21" i="23"/>
  <c r="G52" i="18"/>
  <c r="G46" i="18"/>
  <c r="G54" i="18"/>
  <c r="E50" i="18"/>
  <c r="E57" i="18"/>
  <c r="E59" i="18"/>
  <c r="E47" i="18"/>
  <c r="E45" i="18"/>
  <c r="E52" i="18"/>
  <c r="E56" i="18"/>
  <c r="E58" i="18"/>
  <c r="E54" i="18"/>
  <c r="E51" i="18"/>
  <c r="E53" i="18"/>
  <c r="C30" i="23"/>
  <c r="F30" i="23"/>
  <c r="E29" i="23"/>
  <c r="B29" i="23"/>
  <c r="C29" i="23"/>
  <c r="B28" i="23"/>
  <c r="E27" i="23"/>
  <c r="C25" i="23"/>
  <c r="F25" i="23"/>
  <c r="E23" i="23"/>
  <c r="F23" i="23"/>
  <c r="C22" i="23"/>
  <c r="B21" i="23"/>
  <c r="E21" i="23"/>
  <c r="D51" i="18"/>
  <c r="F17" i="23"/>
  <c r="C17" i="23"/>
  <c r="B16" i="23"/>
  <c r="D49" i="18"/>
  <c r="K15" i="15"/>
  <c r="K19" i="15"/>
  <c r="K22" i="15"/>
  <c r="K27" i="15"/>
  <c r="K31" i="15"/>
  <c r="K20" i="15"/>
  <c r="K29" i="15"/>
  <c r="K24" i="15"/>
  <c r="B23" i="21"/>
  <c r="E15" i="22"/>
  <c r="G47" i="18"/>
  <c r="G59" i="18"/>
  <c r="G48" i="18"/>
  <c r="G49" i="18"/>
  <c r="G57" i="18"/>
  <c r="D45" i="18"/>
  <c r="G51" i="18"/>
  <c r="G56" i="18"/>
  <c r="G45" i="18"/>
  <c r="G50" i="18"/>
  <c r="G58" i="18"/>
  <c r="G55" i="18"/>
  <c r="G53" i="18"/>
  <c r="B18" i="23"/>
  <c r="E22" i="23"/>
  <c r="E26" i="23"/>
  <c r="E15" i="23"/>
  <c r="E16" i="23"/>
  <c r="F15" i="23"/>
  <c r="B20" i="23"/>
  <c r="F22" i="23"/>
  <c r="B15" i="23"/>
  <c r="D44" i="18"/>
  <c r="E18" i="23"/>
  <c r="D54" i="18"/>
  <c r="F24" i="23"/>
  <c r="B24" i="23"/>
  <c r="C26" i="23"/>
  <c r="B30" i="23"/>
  <c r="F28" i="23"/>
  <c r="K18" i="15"/>
  <c r="K26" i="15"/>
  <c r="K25" i="15"/>
  <c r="D53" i="18"/>
  <c r="B25" i="21"/>
  <c r="D47" i="18"/>
  <c r="B14" i="18"/>
  <c r="F14" i="23" s="1"/>
  <c r="D58" i="18"/>
  <c r="D57" i="18"/>
  <c r="D26" i="25"/>
  <c r="C25" i="25"/>
  <c r="B19" i="21"/>
  <c r="D11" i="25"/>
  <c r="D50" i="18"/>
  <c r="C19" i="23"/>
  <c r="E19" i="23"/>
  <c r="D59" i="18"/>
  <c r="D55" i="18"/>
  <c r="E44" i="18"/>
  <c r="E46" i="18"/>
  <c r="B19" i="23"/>
  <c r="B27" i="21"/>
  <c r="D46" i="18"/>
  <c r="E13" i="21"/>
  <c r="D56" i="18"/>
  <c r="D52" i="18"/>
  <c r="E48" i="18"/>
  <c r="E49" i="18"/>
  <c r="J13" i="21"/>
  <c r="H13" i="21"/>
  <c r="E16" i="22"/>
  <c r="I12" i="15"/>
  <c r="H43" i="18" l="1"/>
  <c r="B44" i="18"/>
  <c r="G43" i="18"/>
  <c r="E43" i="18"/>
  <c r="B46" i="18"/>
  <c r="B50" i="18"/>
  <c r="B48" i="18"/>
  <c r="B52" i="18"/>
  <c r="B58" i="18"/>
  <c r="B55" i="18"/>
  <c r="B14" i="23"/>
  <c r="D43" i="18"/>
  <c r="B49" i="18"/>
  <c r="B53" i="18"/>
  <c r="B59" i="18"/>
  <c r="B45" i="18"/>
  <c r="D25" i="25"/>
  <c r="E25" i="25"/>
  <c r="C39" i="25"/>
  <c r="C14" i="23"/>
  <c r="B51" i="18"/>
  <c r="E14" i="23"/>
  <c r="B47" i="18"/>
  <c r="B57" i="18"/>
  <c r="B56" i="18"/>
  <c r="B54" i="18"/>
  <c r="D13" i="4" l="1"/>
  <c r="C26" i="4"/>
  <c r="D21" i="4"/>
  <c r="D26" i="4"/>
  <c r="E13" i="4"/>
  <c r="D24" i="4"/>
  <c r="C15" i="4"/>
  <c r="E24" i="4"/>
  <c r="C17" i="4"/>
  <c r="D15" i="4"/>
  <c r="C27" i="4"/>
  <c r="D17" i="4"/>
  <c r="C25" i="4"/>
  <c r="E26" i="4"/>
  <c r="E19" i="4"/>
  <c r="E25" i="4"/>
  <c r="C28" i="4"/>
  <c r="D27" i="4"/>
  <c r="E27" i="4"/>
  <c r="C20" i="4"/>
  <c r="D20" i="4"/>
  <c r="E20" i="4"/>
  <c r="C22" i="4"/>
  <c r="D22" i="4"/>
  <c r="E22" i="4"/>
  <c r="E12" i="4"/>
  <c r="D25" i="4"/>
  <c r="E21" i="4"/>
  <c r="C23" i="4"/>
  <c r="D23" i="4"/>
  <c r="E23" i="4"/>
  <c r="C16" i="4"/>
  <c r="D16" i="4"/>
  <c r="E16" i="4"/>
  <c r="D18" i="4"/>
  <c r="E18" i="4"/>
  <c r="C21" i="4"/>
  <c r="E17" i="4"/>
  <c r="C19" i="4"/>
  <c r="D19" i="4"/>
  <c r="E15" i="4"/>
  <c r="D28" i="4"/>
  <c r="E28" i="4"/>
  <c r="C24" i="4"/>
  <c r="C14" i="4"/>
  <c r="E14" i="4"/>
  <c r="B43" i="18"/>
  <c r="D39" i="25"/>
  <c r="E39" i="25"/>
  <c r="C22" i="25"/>
  <c r="B14" i="4" l="1"/>
  <c r="B20" i="4"/>
  <c r="D22" i="25"/>
  <c r="E22" i="25"/>
</calcChain>
</file>

<file path=xl/sharedStrings.xml><?xml version="1.0" encoding="utf-8"?>
<sst xmlns="http://schemas.openxmlformats.org/spreadsheetml/2006/main" count="459" uniqueCount="158">
  <si>
    <r>
      <t>Empresas de Servicio Público</t>
    </r>
    <r>
      <rPr>
        <vertAlign val="superscript"/>
        <sz val="9"/>
        <rFont val="Arial"/>
        <family val="2"/>
      </rPr>
      <t>(a)</t>
    </r>
  </si>
  <si>
    <r>
      <t>Empresas Autoproductoras</t>
    </r>
    <r>
      <rPr>
        <vertAlign val="superscript"/>
        <sz val="9"/>
        <rFont val="Arial"/>
        <family val="2"/>
      </rPr>
      <t>(b)</t>
    </r>
  </si>
  <si>
    <r>
      <t>(a)</t>
    </r>
    <r>
      <rPr>
        <sz val="9"/>
        <rFont val="Arial"/>
        <family val="2"/>
      </rPr>
      <t xml:space="preserve"> Empresas especializadas</t>
    </r>
  </si>
  <si>
    <r>
      <t xml:space="preserve">(b) </t>
    </r>
    <r>
      <rPr>
        <sz val="9"/>
        <rFont val="Arial"/>
        <family val="2"/>
      </rPr>
      <t>Empresas no especializadas</t>
    </r>
  </si>
  <si>
    <t>SERVICIOS PÚBLICOS</t>
  </si>
  <si>
    <t xml:space="preserve"> La Habana</t>
  </si>
  <si>
    <t>Servicios Públicos</t>
  </si>
  <si>
    <t>Autoproductores</t>
  </si>
  <si>
    <t>Servicios</t>
  </si>
  <si>
    <t xml:space="preserve"> Públicos</t>
  </si>
  <si>
    <t>productores</t>
  </si>
  <si>
    <t xml:space="preserve">Auto-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</si>
  <si>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</si>
  <si>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</si>
  <si>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Por ciento</t>
  </si>
  <si>
    <t>Cuba</t>
  </si>
  <si>
    <t>Total</t>
  </si>
  <si>
    <t>CONCEPTO</t>
  </si>
  <si>
    <t xml:space="preserve">  Pinar del Río</t>
  </si>
  <si>
    <t xml:space="preserve">  Matanzas</t>
  </si>
  <si>
    <t xml:space="preserve">  Villa Clara</t>
  </si>
  <si>
    <t xml:space="preserve">  Cienfuegos</t>
  </si>
  <si>
    <t xml:space="preserve">  Sancti Spíritus</t>
  </si>
  <si>
    <t xml:space="preserve">  Camagüey</t>
  </si>
  <si>
    <t xml:space="preserve">  Las Tunas</t>
  </si>
  <si>
    <t xml:space="preserve">  Holguín</t>
  </si>
  <si>
    <t xml:space="preserve">  Granma</t>
  </si>
  <si>
    <t xml:space="preserve">  Santiago de Cuba</t>
  </si>
  <si>
    <t xml:space="preserve">  Guantánamo</t>
  </si>
  <si>
    <t xml:space="preserve">  Isla de la Juventud</t>
  </si>
  <si>
    <t>Residencial</t>
  </si>
  <si>
    <t>Pinar del Río</t>
  </si>
  <si>
    <t>Matanzas</t>
  </si>
  <si>
    <t>Villa Clara</t>
  </si>
  <si>
    <t>Cienfuegos</t>
  </si>
  <si>
    <t>Sancti Spíritus</t>
  </si>
  <si>
    <t>Camagüey</t>
  </si>
  <si>
    <t>Las Tunas</t>
  </si>
  <si>
    <t>Holguín</t>
  </si>
  <si>
    <t>Granma</t>
  </si>
  <si>
    <t>Santiago de Cuba</t>
  </si>
  <si>
    <t>Guantánamo</t>
  </si>
  <si>
    <t>Isla de la Juventud</t>
  </si>
  <si>
    <t>Fuel</t>
  </si>
  <si>
    <t>Diesel</t>
  </si>
  <si>
    <t>La Habana</t>
  </si>
  <si>
    <t>Unidad</t>
  </si>
  <si>
    <t>Estructura</t>
  </si>
  <si>
    <t>Sector</t>
  </si>
  <si>
    <t>Alumbrado</t>
  </si>
  <si>
    <t>Público</t>
  </si>
  <si>
    <t xml:space="preserve"> Pinar del Río</t>
  </si>
  <si>
    <t xml:space="preserve"> Matanzas</t>
  </si>
  <si>
    <t xml:space="preserve"> Villa Clara</t>
  </si>
  <si>
    <t xml:space="preserve"> Cienfuegos</t>
  </si>
  <si>
    <t xml:space="preserve"> Las Tunas</t>
  </si>
  <si>
    <t xml:space="preserve"> Holguín</t>
  </si>
  <si>
    <t xml:space="preserve"> Granma</t>
  </si>
  <si>
    <t xml:space="preserve"> Santiago de Cuba</t>
  </si>
  <si>
    <t xml:space="preserve"> Guantánamo</t>
  </si>
  <si>
    <t xml:space="preserve"> Isla de la Juventud</t>
  </si>
  <si>
    <t>. .</t>
  </si>
  <si>
    <t>Gigawatt hora</t>
  </si>
  <si>
    <t>08/07(%)</t>
  </si>
  <si>
    <t>Ciego de Ávila</t>
  </si>
  <si>
    <t xml:space="preserve">  Ciego de Ávila</t>
  </si>
  <si>
    <t>Gigawatt</t>
  </si>
  <si>
    <t xml:space="preserve"> Ciego de Ávila</t>
  </si>
  <si>
    <t>Enero - Mayo</t>
  </si>
  <si>
    <t>(%)</t>
  </si>
  <si>
    <t xml:space="preserve">  Total</t>
  </si>
  <si>
    <t xml:space="preserve">  Fuel</t>
  </si>
  <si>
    <t xml:space="preserve">De ello: </t>
  </si>
  <si>
    <t xml:space="preserve"> Camagüey</t>
  </si>
  <si>
    <t>Artemisa</t>
  </si>
  <si>
    <t>Mayabeque</t>
  </si>
  <si>
    <t xml:space="preserve">  Artemisa</t>
  </si>
  <si>
    <t xml:space="preserve">  Mayabeque</t>
  </si>
  <si>
    <t>AUTOPRODUCTORES</t>
  </si>
  <si>
    <t xml:space="preserve"> Artemisa</t>
  </si>
  <si>
    <t xml:space="preserve"> Mayabeque</t>
  </si>
  <si>
    <t xml:space="preserve">  La Habana</t>
  </si>
  <si>
    <t xml:space="preserve">   </t>
  </si>
  <si>
    <t>Servicio Público</t>
  </si>
  <si>
    <t>Dinámica (%)</t>
  </si>
  <si>
    <t>ESPECIALIZADAS</t>
  </si>
  <si>
    <t>Generación bruta Total</t>
  </si>
  <si>
    <t>DESCRIPCION</t>
  </si>
  <si>
    <t>%</t>
  </si>
  <si>
    <t>FUENTES</t>
  </si>
  <si>
    <t>DESTINOS</t>
  </si>
  <si>
    <t>PERDIDAS</t>
  </si>
  <si>
    <t>DESBALANCE</t>
  </si>
  <si>
    <t>Variación Absoluta</t>
  </si>
  <si>
    <t>GENERACION BRUTA TOTAL</t>
  </si>
  <si>
    <t>OTROS</t>
  </si>
  <si>
    <t>Otros</t>
  </si>
  <si>
    <r>
      <t xml:space="preserve">    Otros </t>
    </r>
    <r>
      <rPr>
        <vertAlign val="superscript"/>
        <sz val="9"/>
        <rFont val="Arial"/>
        <family val="2"/>
      </rPr>
      <t>(c)</t>
    </r>
  </si>
  <si>
    <t xml:space="preserve"> -</t>
  </si>
  <si>
    <t>5.1 Generación de Grupos electrógenos, por años</t>
  </si>
  <si>
    <t>Número de grupos electrógenos por provincia, según combustible utilizado</t>
  </si>
  <si>
    <t>1.1 Generación de electricidad en los principales productores por años</t>
  </si>
  <si>
    <t xml:space="preserve">4. Distribución de la generación bruta eléctrica por provincia, según tipo de servicio, </t>
  </si>
  <si>
    <t>5. Generación bruta de los grupos electrógenos por provincias, según combustible utilizado,</t>
  </si>
  <si>
    <t>6. Número de grupos electrógenos por provincia, según combustible utilizado</t>
  </si>
  <si>
    <t xml:space="preserve">          Total</t>
  </si>
  <si>
    <t xml:space="preserve">          Fuel</t>
  </si>
  <si>
    <t xml:space="preserve">            Diesel</t>
  </si>
  <si>
    <t>6.1- Estructura de grupos electrógenos, por años</t>
  </si>
  <si>
    <t>8. Consumo facturado de electricidad de la red por provincia, según destino fundamental,</t>
  </si>
  <si>
    <t>7. Potencia instalada de grupos electrógenos por provincia, según combustible utilizado,</t>
  </si>
  <si>
    <t xml:space="preserve">   Total</t>
  </si>
  <si>
    <t xml:space="preserve">   Fuel</t>
  </si>
  <si>
    <t>9. Estructura del consumo facturado de la red por destino fundamental, según provincias</t>
  </si>
  <si>
    <t>10. Distribución del consumo facturado de electricidad de la red por provincia, según destino fundamental,</t>
  </si>
  <si>
    <t>3. Estructura de la generación bruta de electricidad por provincia, según tipo de servicio,</t>
  </si>
  <si>
    <t>Fuente: SIEC Unión Eléctrica</t>
  </si>
  <si>
    <t xml:space="preserve"> Fuente: SIEC Unión Eléctrica</t>
  </si>
  <si>
    <t>Sector Estatal</t>
  </si>
  <si>
    <t>Sector Privado</t>
  </si>
  <si>
    <t xml:space="preserve">    enero-diciembre</t>
  </si>
  <si>
    <t>4.1 - Estructura de la generación bruta eléctrica según tipo de servicio, enero-diciembre</t>
  </si>
  <si>
    <t>11. Balance de electricidad,  enero-diciembre</t>
  </si>
  <si>
    <t>OFERTA ENERGÉTICA</t>
  </si>
  <si>
    <t>NO RENOVABLES  (Utilizan combustibles fósiles)</t>
  </si>
  <si>
    <t>RENOVABLES</t>
  </si>
  <si>
    <t>ESTRUCTURA 2021</t>
  </si>
  <si>
    <t xml:space="preserve">12. Renovabilidad de la Oferta de electricidad, enero-diciembre </t>
  </si>
  <si>
    <t xml:space="preserve">                Empresas de Servicio Público</t>
  </si>
  <si>
    <t xml:space="preserve">                Empresas autoproductoras</t>
  </si>
  <si>
    <t xml:space="preserve">                Otros</t>
  </si>
  <si>
    <t xml:space="preserve">      GENERACIÓN BRUTA TOTAL</t>
  </si>
  <si>
    <t xml:space="preserve">              CONSUMO ESTATAL  </t>
  </si>
  <si>
    <t xml:space="preserve">                    Consumo estatal </t>
  </si>
  <si>
    <t xml:space="preserve">              (Generación Movil)</t>
  </si>
  <si>
    <t xml:space="preserve">                    Alumbrado público </t>
  </si>
  <si>
    <t xml:space="preserve">                    Insumo </t>
  </si>
  <si>
    <t xml:space="preserve">              CONSUMO PRIVADO</t>
  </si>
  <si>
    <t xml:space="preserve">              Perdidas en transmisión</t>
  </si>
  <si>
    <t xml:space="preserve">              Perdidas en distribución</t>
  </si>
  <si>
    <t xml:space="preserve">      IMPORTACION DE ENERGIA ELÉCTRICA</t>
  </si>
  <si>
    <t xml:space="preserve">      CONSUMO</t>
  </si>
  <si>
    <t xml:space="preserve">                    Residencial</t>
  </si>
  <si>
    <t xml:space="preserve">                    Privado</t>
  </si>
  <si>
    <t xml:space="preserve">     Empresas de Servicio Público</t>
  </si>
  <si>
    <t xml:space="preserve">     Autoproductores</t>
  </si>
  <si>
    <t xml:space="preserve">     Otros</t>
  </si>
  <si>
    <t>2023 /2022</t>
  </si>
  <si>
    <t>ELECTRICIDAD EN CUBA. INDICADORES SELECCIONADOS. 2023</t>
  </si>
  <si>
    <r>
      <rPr>
        <vertAlign val="superscript"/>
        <sz val="9"/>
        <rFont val="Arial"/>
        <family val="2"/>
      </rPr>
      <t>(c)</t>
    </r>
    <r>
      <rPr>
        <sz val="9"/>
        <rFont val="Arial"/>
        <family val="2"/>
      </rPr>
      <t>Grupos emergentes, plantas de biogas y fotovoltaicos iindependientes.</t>
    </r>
  </si>
  <si>
    <t>2023/2022</t>
  </si>
  <si>
    <t>1. Generación bruta de electricidad por tipo de servicio, enero-diciembre</t>
  </si>
  <si>
    <r>
      <t>Fuente:  Formulario 0006-10</t>
    </r>
    <r>
      <rPr>
        <sz val="9"/>
        <rFont val="Arial"/>
        <family val="2"/>
      </rPr>
      <t xml:space="preserve"> y Unión Eléctrica</t>
    </r>
  </si>
  <si>
    <t>2. Generación bruta de electricidad por provincia, según tipo de servicio, enero-diciembre</t>
  </si>
  <si>
    <r>
      <t>Fuente: Formulario 0006-10</t>
    </r>
    <r>
      <rPr>
        <sz val="9"/>
        <rFont val="Arial"/>
        <family val="2"/>
      </rPr>
      <t xml:space="preserve"> y SIEC Unión Eléctrica</t>
    </r>
  </si>
  <si>
    <r>
      <t>Fuente:  Formulario 0006-10</t>
    </r>
    <r>
      <rPr>
        <sz val="9"/>
        <rFont val="Arial"/>
        <family val="2"/>
      </rPr>
      <t>, 5073-09 y SIEC Unión Eléctrica</t>
    </r>
  </si>
  <si>
    <t>Importación de Energía Eléctrica</t>
  </si>
  <si>
    <t xml:space="preserve"> Sancti Spíritus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</si>
</sst>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_P_t_s_-;\-* #,##0.00\ _P_t_s_-;_-* &quot;-&quot;??\ _P_t_s_-;_-@_-"/>
    <numFmt numFmtId="165" formatCode="0.0"/>
    <numFmt numFmtId="166" formatCode="0.0000"/>
    <numFmt numFmtId="167" formatCode="###\ ###.0"/>
    <numFmt numFmtId="168" formatCode="###\ ##0.0"/>
    <numFmt numFmtId="169" formatCode="0.0_)"/>
    <numFmt numFmtId="170" formatCode="#\ ##0.0"/>
    <numFmt numFmtId="171" formatCode="#,##0.0"/>
    <numFmt numFmtId="172" formatCode="##\ ##0.0"/>
    <numFmt numFmtId="173" formatCode="General_)"/>
    <numFmt numFmtId="174" formatCode="#\ ???/???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2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56"/>
      <name val="Arial"/>
      <family val="2"/>
    </font>
    <font>
      <sz val="12"/>
      <color indexed="62"/>
      <name val="Arial"/>
      <family val="2"/>
    </font>
    <font>
      <b/>
      <sz val="12"/>
      <color indexed="62"/>
      <name val="Arial"/>
      <family val="2"/>
    </font>
    <font>
      <b/>
      <sz val="10"/>
      <color indexed="62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sz val="11"/>
      <color theme="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95C4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6695C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rgb="FF6695C4"/>
      </top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1" fillId="0" borderId="0"/>
    <xf numFmtId="0" fontId="32" fillId="0" borderId="0"/>
  </cellStyleXfs>
  <cellXfs count="309">
    <xf numFmtId="0" fontId="0" fillId="0" borderId="0" xfId="0"/>
    <xf numFmtId="0" fontId="4" fillId="0" borderId="0" xfId="0" applyFont="1"/>
    <xf numFmtId="0" fontId="4" fillId="0" borderId="0" xfId="0" applyFont="1" applyBorder="1"/>
    <xf numFmtId="0" fontId="7" fillId="0" borderId="0" xfId="0" applyFont="1" applyBorder="1"/>
    <xf numFmtId="0" fontId="4" fillId="0" borderId="0" xfId="0" applyFont="1" applyBorder="1" applyAlignment="1"/>
    <xf numFmtId="165" fontId="9" fillId="0" borderId="0" xfId="0" applyNumberFormat="1" applyFont="1" applyBorder="1" applyAlignment="1">
      <alignment horizontal="right"/>
    </xf>
    <xf numFmtId="0" fontId="7" fillId="0" borderId="0" xfId="0" applyFont="1"/>
    <xf numFmtId="165" fontId="4" fillId="0" borderId="0" xfId="0" applyNumberFormat="1" applyFont="1" applyBorder="1"/>
    <xf numFmtId="0" fontId="11" fillId="0" borderId="0" xfId="0" applyFont="1"/>
    <xf numFmtId="0" fontId="11" fillId="0" borderId="0" xfId="0" applyFont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1" xfId="0" applyFont="1" applyBorder="1"/>
    <xf numFmtId="0" fontId="11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1"/>
    </xf>
    <xf numFmtId="167" fontId="4" fillId="0" borderId="0" xfId="0" applyNumberFormat="1" applyFont="1" applyBorder="1" applyAlignment="1">
      <alignment horizontal="right"/>
    </xf>
    <xf numFmtId="165" fontId="4" fillId="0" borderId="0" xfId="0" applyNumberFormat="1" applyFont="1"/>
    <xf numFmtId="0" fontId="4" fillId="0" borderId="0" xfId="0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165" fontId="10" fillId="0" borderId="0" xfId="0" applyNumberFormat="1" applyFont="1" applyAlignment="1"/>
    <xf numFmtId="165" fontId="9" fillId="0" borderId="0" xfId="0" applyNumberFormat="1" applyFont="1" applyAlignment="1"/>
    <xf numFmtId="0" fontId="4" fillId="0" borderId="0" xfId="0" applyFont="1" applyBorder="1" applyAlignment="1">
      <alignment horizontal="left"/>
    </xf>
    <xf numFmtId="0" fontId="4" fillId="0" borderId="2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71" fontId="4" fillId="0" borderId="0" xfId="0" applyNumberFormat="1" applyFont="1"/>
    <xf numFmtId="0" fontId="12" fillId="0" borderId="0" xfId="0" applyFont="1"/>
    <xf numFmtId="0" fontId="4" fillId="0" borderId="0" xfId="0" applyFont="1" applyAlignment="1">
      <alignment horizontal="left" indent="1"/>
    </xf>
    <xf numFmtId="168" fontId="4" fillId="0" borderId="0" xfId="0" applyNumberFormat="1" applyFont="1" applyBorder="1"/>
    <xf numFmtId="0" fontId="13" fillId="0" borderId="0" xfId="0" applyFont="1" applyFill="1" applyBorder="1"/>
    <xf numFmtId="171" fontId="4" fillId="0" borderId="0" xfId="0" applyNumberFormat="1" applyFont="1" applyBorder="1"/>
    <xf numFmtId="0" fontId="12" fillId="0" borderId="0" xfId="0" applyFont="1" applyBorder="1"/>
    <xf numFmtId="0" fontId="4" fillId="0" borderId="0" xfId="0" applyFont="1" applyBorder="1" applyAlignment="1">
      <alignment horizontal="center"/>
    </xf>
    <xf numFmtId="165" fontId="4" fillId="0" borderId="0" xfId="0" applyNumberFormat="1" applyFont="1" applyAlignment="1">
      <alignment horizontal="right"/>
    </xf>
    <xf numFmtId="173" fontId="14" fillId="0" borderId="0" xfId="2" applyNumberFormat="1" applyFont="1" applyBorder="1" applyAlignment="1" applyProtection="1">
      <alignment horizontal="left"/>
    </xf>
    <xf numFmtId="165" fontId="11" fillId="0" borderId="0" xfId="0" applyNumberFormat="1" applyFont="1"/>
    <xf numFmtId="171" fontId="14" fillId="0" borderId="0" xfId="2" applyNumberFormat="1" applyFont="1" applyBorder="1" applyProtection="1"/>
    <xf numFmtId="171" fontId="14" fillId="0" borderId="0" xfId="2" applyNumberFormat="1" applyFont="1" applyBorder="1" applyAlignment="1" applyProtection="1">
      <alignment horizontal="right"/>
      <protection locked="0"/>
    </xf>
    <xf numFmtId="171" fontId="15" fillId="0" borderId="0" xfId="2" applyNumberFormat="1" applyFont="1" applyBorder="1" applyProtection="1"/>
    <xf numFmtId="171" fontId="15" fillId="0" borderId="0" xfId="2" applyNumberFormat="1" applyFont="1" applyBorder="1" applyAlignment="1" applyProtection="1">
      <alignment horizontal="right"/>
      <protection locked="0"/>
    </xf>
    <xf numFmtId="173" fontId="14" fillId="0" borderId="0" xfId="2" applyNumberFormat="1" applyFont="1" applyBorder="1" applyAlignment="1" applyProtection="1"/>
    <xf numFmtId="173" fontId="15" fillId="0" borderId="0" xfId="2" applyNumberFormat="1" applyFont="1" applyBorder="1" applyAlignment="1" applyProtection="1"/>
    <xf numFmtId="0" fontId="4" fillId="0" borderId="0" xfId="0" applyFont="1" applyAlignment="1"/>
    <xf numFmtId="173" fontId="14" fillId="0" borderId="0" xfId="2" applyNumberFormat="1" applyFont="1" applyBorder="1" applyAlignment="1" applyProtection="1">
      <alignment horizontal="center"/>
    </xf>
    <xf numFmtId="0" fontId="14" fillId="0" borderId="0" xfId="2" applyNumberFormat="1" applyFont="1" applyBorder="1" applyAlignment="1" applyProtection="1">
      <alignment horizontal="center"/>
    </xf>
    <xf numFmtId="171" fontId="11" fillId="0" borderId="0" xfId="0" applyNumberFormat="1" applyFont="1"/>
    <xf numFmtId="171" fontId="4" fillId="0" borderId="0" xfId="0" applyNumberFormat="1" applyFont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2" fontId="4" fillId="0" borderId="0" xfId="0" applyNumberFormat="1" applyFont="1"/>
    <xf numFmtId="0" fontId="11" fillId="0" borderId="0" xfId="0" applyFont="1" applyBorder="1" applyAlignment="1">
      <alignment horizontal="right"/>
    </xf>
    <xf numFmtId="169" fontId="4" fillId="0" borderId="0" xfId="0" applyNumberFormat="1" applyFont="1" applyAlignment="1" applyProtection="1">
      <alignment horizontal="right"/>
    </xf>
    <xf numFmtId="0" fontId="4" fillId="0" borderId="0" xfId="0" applyFont="1" applyBorder="1" applyAlignment="1" applyProtection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 applyProtection="1">
      <alignment horizontal="right"/>
    </xf>
    <xf numFmtId="168" fontId="4" fillId="0" borderId="0" xfId="1" applyNumberFormat="1" applyFont="1" applyProtection="1">
      <protection locked="0"/>
    </xf>
    <xf numFmtId="170" fontId="4" fillId="0" borderId="0" xfId="1" applyNumberFormat="1" applyFont="1" applyProtection="1">
      <protection locked="0"/>
    </xf>
    <xf numFmtId="165" fontId="4" fillId="0" borderId="0" xfId="1" applyNumberFormat="1" applyFont="1"/>
    <xf numFmtId="165" fontId="14" fillId="0" borderId="0" xfId="1" applyNumberFormat="1" applyFont="1" applyBorder="1"/>
    <xf numFmtId="169" fontId="4" fillId="0" borderId="0" xfId="0" applyNumberFormat="1" applyFont="1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17" fillId="0" borderId="0" xfId="0" applyFont="1"/>
    <xf numFmtId="165" fontId="18" fillId="0" borderId="0" xfId="0" applyNumberFormat="1" applyFont="1" applyAlignment="1">
      <alignment horizontal="right"/>
    </xf>
    <xf numFmtId="0" fontId="19" fillId="0" borderId="0" xfId="0" applyFont="1" applyBorder="1" applyAlignment="1"/>
    <xf numFmtId="165" fontId="19" fillId="0" borderId="0" xfId="0" applyNumberFormat="1" applyFont="1" applyBorder="1" applyAlignment="1"/>
    <xf numFmtId="0" fontId="19" fillId="0" borderId="0" xfId="0" applyFont="1" applyBorder="1"/>
    <xf numFmtId="165" fontId="20" fillId="0" borderId="0" xfId="0" applyNumberFormat="1" applyFont="1" applyBorder="1"/>
    <xf numFmtId="0" fontId="20" fillId="0" borderId="0" xfId="0" applyFont="1" applyBorder="1"/>
    <xf numFmtId="0" fontId="19" fillId="0" borderId="0" xfId="0" applyFont="1" applyBorder="1" applyAlignment="1">
      <alignment horizontal="centerContinuous"/>
    </xf>
    <xf numFmtId="0" fontId="20" fillId="0" borderId="0" xfId="0" applyFont="1"/>
    <xf numFmtId="0" fontId="19" fillId="0" borderId="0" xfId="0" applyFont="1" applyBorder="1" applyAlignment="1">
      <alignment horizontal="left"/>
    </xf>
    <xf numFmtId="165" fontId="20" fillId="0" borderId="0" xfId="0" applyNumberFormat="1" applyFont="1"/>
    <xf numFmtId="0" fontId="17" fillId="0" borderId="0" xfId="0" applyFont="1" applyAlignment="1">
      <alignment horizontal="left"/>
    </xf>
    <xf numFmtId="165" fontId="18" fillId="0" borderId="0" xfId="0" applyNumberFormat="1" applyFont="1" applyAlignment="1"/>
    <xf numFmtId="165" fontId="18" fillId="0" borderId="0" xfId="0" applyNumberFormat="1" applyFont="1" applyAlignment="1">
      <alignment horizontal="left"/>
    </xf>
    <xf numFmtId="0" fontId="19" fillId="0" borderId="0" xfId="0" applyFont="1"/>
    <xf numFmtId="0" fontId="18" fillId="0" borderId="0" xfId="0" applyFont="1"/>
    <xf numFmtId="171" fontId="19" fillId="0" borderId="0" xfId="0" applyNumberFormat="1" applyFont="1"/>
    <xf numFmtId="0" fontId="14" fillId="0" borderId="0" xfId="2" applyNumberFormat="1" applyFont="1" applyBorder="1" applyAlignment="1" applyProtection="1"/>
    <xf numFmtId="171" fontId="17" fillId="0" borderId="0" xfId="0" applyNumberFormat="1" applyFont="1"/>
    <xf numFmtId="171" fontId="20" fillId="0" borderId="0" xfId="0" applyNumberFormat="1" applyFont="1"/>
    <xf numFmtId="171" fontId="7" fillId="0" borderId="0" xfId="0" applyNumberFormat="1" applyFont="1"/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left" indent="2"/>
    </xf>
    <xf numFmtId="0" fontId="4" fillId="0" borderId="0" xfId="0" applyFont="1" applyBorder="1" applyAlignment="1" applyProtection="1">
      <alignment horizontal="left" indent="2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/>
    <xf numFmtId="171" fontId="11" fillId="0" borderId="0" xfId="0" applyNumberFormat="1" applyFont="1" applyBorder="1"/>
    <xf numFmtId="165" fontId="4" fillId="0" borderId="0" xfId="0" applyNumberFormat="1" applyFont="1" applyFill="1" applyBorder="1" applyAlignment="1"/>
    <xf numFmtId="165" fontId="4" fillId="0" borderId="0" xfId="0" applyNumberFormat="1" applyFont="1" applyBorder="1" applyAlignment="1"/>
    <xf numFmtId="171" fontId="18" fillId="0" borderId="0" xfId="0" applyNumberFormat="1" applyFont="1"/>
    <xf numFmtId="171" fontId="11" fillId="0" borderId="0" xfId="0" applyNumberFormat="1" applyFont="1" applyAlignment="1" applyProtection="1">
      <alignment horizontal="right"/>
    </xf>
    <xf numFmtId="171" fontId="4" fillId="0" borderId="0" xfId="0" applyNumberFormat="1" applyFont="1" applyAlignment="1" applyProtection="1">
      <alignment horizontal="right"/>
    </xf>
    <xf numFmtId="171" fontId="16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 applyProtection="1">
      <alignment horizontal="center"/>
    </xf>
    <xf numFmtId="165" fontId="19" fillId="0" borderId="0" xfId="0" applyNumberFormat="1" applyFont="1" applyBorder="1" applyAlignment="1">
      <alignment horizontal="right"/>
    </xf>
    <xf numFmtId="165" fontId="20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19" fillId="0" borderId="0" xfId="0" applyFont="1" applyBorder="1" applyAlignment="1">
      <alignment horizontal="left" indent="3"/>
    </xf>
    <xf numFmtId="0" fontId="4" fillId="0" borderId="0" xfId="0" applyNumberFormat="1" applyFont="1" applyBorder="1" applyAlignment="1">
      <alignment horizontal="right"/>
    </xf>
    <xf numFmtId="172" fontId="4" fillId="0" borderId="0" xfId="0" applyNumberFormat="1" applyFont="1" applyAlignment="1" applyProtection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1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0" applyFont="1"/>
    <xf numFmtId="171" fontId="11" fillId="0" borderId="0" xfId="0" applyNumberFormat="1" applyFont="1" applyAlignment="1">
      <alignment horizontal="right"/>
    </xf>
    <xf numFmtId="165" fontId="11" fillId="0" borderId="0" xfId="0" applyNumberFormat="1" applyFont="1" applyBorder="1"/>
    <xf numFmtId="1" fontId="4" fillId="0" borderId="0" xfId="0" applyNumberFormat="1" applyFont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4" fillId="0" borderId="3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5" xfId="0" applyFont="1" applyFill="1" applyBorder="1" applyAlignment="1"/>
    <xf numFmtId="0" fontId="4" fillId="0" borderId="0" xfId="0" applyFont="1" applyFill="1"/>
    <xf numFmtId="0" fontId="11" fillId="0" borderId="0" xfId="0" applyFont="1" applyFill="1" applyBorder="1"/>
    <xf numFmtId="0" fontId="11" fillId="0" borderId="0" xfId="0" applyFont="1" applyFill="1"/>
    <xf numFmtId="3" fontId="11" fillId="0" borderId="0" xfId="0" applyNumberFormat="1" applyFont="1" applyFill="1"/>
    <xf numFmtId="171" fontId="4" fillId="0" borderId="0" xfId="0" applyNumberFormat="1" applyFont="1" applyFill="1"/>
    <xf numFmtId="0" fontId="4" fillId="0" borderId="0" xfId="0" applyFont="1" applyFill="1" applyBorder="1" applyAlignment="1">
      <alignment horizontal="left" indent="2"/>
    </xf>
    <xf numFmtId="3" fontId="4" fillId="0" borderId="0" xfId="0" applyNumberFormat="1" applyFont="1" applyFill="1"/>
    <xf numFmtId="165" fontId="4" fillId="0" borderId="0" xfId="0" applyNumberFormat="1" applyFont="1" applyFill="1" applyAlignment="1">
      <alignment horizontal="right"/>
    </xf>
    <xf numFmtId="1" fontId="4" fillId="0" borderId="0" xfId="0" applyNumberFormat="1" applyFont="1" applyFill="1"/>
    <xf numFmtId="165" fontId="9" fillId="0" borderId="0" xfId="0" applyNumberFormat="1" applyFont="1" applyBorder="1" applyAlignment="1"/>
    <xf numFmtId="0" fontId="4" fillId="0" borderId="6" xfId="0" applyFont="1" applyBorder="1"/>
    <xf numFmtId="165" fontId="21" fillId="0" borderId="0" xfId="0" applyNumberFormat="1" applyFont="1" applyAlignment="1"/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 indent="3"/>
    </xf>
    <xf numFmtId="168" fontId="4" fillId="0" borderId="0" xfId="0" applyNumberFormat="1" applyFont="1" applyFill="1" applyBorder="1"/>
    <xf numFmtId="165" fontId="21" fillId="0" borderId="0" xfId="0" applyNumberFormat="1" applyFont="1" applyAlignment="1">
      <alignment horizontal="right"/>
    </xf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/>
    <xf numFmtId="165" fontId="18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/>
    <xf numFmtId="165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/>
    <xf numFmtId="0" fontId="22" fillId="3" borderId="0" xfId="0" applyFont="1" applyFill="1" applyBorder="1"/>
    <xf numFmtId="0" fontId="22" fillId="3" borderId="0" xfId="0" applyFont="1" applyFill="1" applyBorder="1" applyAlignment="1">
      <alignment horizontal="right"/>
    </xf>
    <xf numFmtId="168" fontId="4" fillId="0" borderId="6" xfId="0" applyNumberFormat="1" applyFont="1" applyBorder="1"/>
    <xf numFmtId="168" fontId="4" fillId="0" borderId="6" xfId="0" applyNumberFormat="1" applyFont="1" applyFill="1" applyBorder="1"/>
    <xf numFmtId="167" fontId="4" fillId="0" borderId="6" xfId="0" applyNumberFormat="1" applyFont="1" applyBorder="1" applyAlignment="1">
      <alignment horizontal="right"/>
    </xf>
    <xf numFmtId="167" fontId="11" fillId="0" borderId="6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/>
    </xf>
    <xf numFmtId="0" fontId="22" fillId="3" borderId="0" xfId="0" applyFont="1" applyFill="1" applyBorder="1" applyAlignment="1">
      <alignment horizontal="left"/>
    </xf>
    <xf numFmtId="165" fontId="22" fillId="3" borderId="0" xfId="0" applyNumberFormat="1" applyFont="1" applyFill="1" applyBorder="1" applyAlignment="1"/>
    <xf numFmtId="174" fontId="22" fillId="3" borderId="0" xfId="0" applyNumberFormat="1" applyFont="1" applyFill="1" applyBorder="1" applyAlignment="1">
      <alignment horizontal="right"/>
    </xf>
    <xf numFmtId="165" fontId="22" fillId="3" borderId="0" xfId="0" applyNumberFormat="1" applyFont="1" applyFill="1" applyBorder="1" applyAlignment="1">
      <alignment horizontal="right"/>
    </xf>
    <xf numFmtId="49" fontId="22" fillId="3" borderId="0" xfId="0" applyNumberFormat="1" applyFont="1" applyFill="1" applyBorder="1" applyAlignment="1">
      <alignment horizontal="right"/>
    </xf>
    <xf numFmtId="165" fontId="22" fillId="3" borderId="0" xfId="0" applyNumberFormat="1" applyFont="1" applyFill="1" applyBorder="1" applyAlignment="1">
      <alignment horizontal="center"/>
    </xf>
    <xf numFmtId="167" fontId="22" fillId="3" borderId="0" xfId="0" applyNumberFormat="1" applyFont="1" applyFill="1" applyBorder="1" applyAlignment="1">
      <alignment horizontal="right"/>
    </xf>
    <xf numFmtId="0" fontId="22" fillId="3" borderId="0" xfId="0" applyFont="1" applyFill="1" applyBorder="1" applyAlignment="1"/>
    <xf numFmtId="0" fontId="22" fillId="3" borderId="0" xfId="0" applyNumberFormat="1" applyFont="1" applyFill="1" applyBorder="1" applyAlignment="1">
      <alignment horizontal="right"/>
    </xf>
    <xf numFmtId="0" fontId="4" fillId="0" borderId="6" xfId="0" applyFont="1" applyBorder="1" applyAlignment="1">
      <alignment horizontal="right"/>
    </xf>
    <xf numFmtId="165" fontId="4" fillId="0" borderId="6" xfId="0" applyNumberFormat="1" applyFont="1" applyBorder="1"/>
    <xf numFmtId="0" fontId="4" fillId="0" borderId="6" xfId="0" applyFont="1" applyBorder="1" applyAlignment="1"/>
    <xf numFmtId="165" fontId="8" fillId="0" borderId="6" xfId="0" applyNumberFormat="1" applyFont="1" applyBorder="1" applyAlignment="1">
      <alignment horizontal="right"/>
    </xf>
    <xf numFmtId="0" fontId="4" fillId="0" borderId="6" xfId="0" applyFont="1" applyBorder="1" applyAlignment="1">
      <alignment horizontal="left"/>
    </xf>
    <xf numFmtId="0" fontId="19" fillId="0" borderId="0" xfId="0" applyFont="1" applyFill="1" applyBorder="1"/>
    <xf numFmtId="0" fontId="20" fillId="0" borderId="0" xfId="0" applyFont="1" applyFill="1" applyBorder="1"/>
    <xf numFmtId="0" fontId="21" fillId="0" borderId="0" xfId="0" applyFont="1" applyFill="1" applyBorder="1"/>
    <xf numFmtId="0" fontId="4" fillId="0" borderId="6" xfId="0" applyFont="1" applyFill="1" applyBorder="1"/>
    <xf numFmtId="165" fontId="10" fillId="0" borderId="0" xfId="0" applyNumberFormat="1" applyFont="1" applyBorder="1" applyAlignment="1">
      <alignment horizontal="right"/>
    </xf>
    <xf numFmtId="0" fontId="7" fillId="0" borderId="6" xfId="0" applyFont="1" applyBorder="1"/>
    <xf numFmtId="165" fontId="10" fillId="0" borderId="6" xfId="0" applyNumberFormat="1" applyFont="1" applyBorder="1" applyAlignment="1">
      <alignment horizontal="right"/>
    </xf>
    <xf numFmtId="165" fontId="11" fillId="0" borderId="6" xfId="0" applyNumberFormat="1" applyFont="1" applyBorder="1"/>
    <xf numFmtId="165" fontId="10" fillId="0" borderId="0" xfId="0" applyNumberFormat="1" applyFont="1" applyBorder="1" applyAlignment="1">
      <alignment horizontal="center"/>
    </xf>
    <xf numFmtId="165" fontId="10" fillId="0" borderId="6" xfId="0" applyNumberFormat="1" applyFont="1" applyBorder="1" applyAlignment="1">
      <alignment horizontal="center"/>
    </xf>
    <xf numFmtId="0" fontId="22" fillId="3" borderId="7" xfId="0" applyFont="1" applyFill="1" applyBorder="1"/>
    <xf numFmtId="171" fontId="7" fillId="0" borderId="0" xfId="0" applyNumberFormat="1" applyFont="1" applyBorder="1"/>
    <xf numFmtId="171" fontId="7" fillId="0" borderId="6" xfId="0" applyNumberFormat="1" applyFont="1" applyBorder="1"/>
    <xf numFmtId="171" fontId="22" fillId="3" borderId="0" xfId="0" applyNumberFormat="1" applyFont="1" applyFill="1" applyBorder="1"/>
    <xf numFmtId="171" fontId="22" fillId="3" borderId="0" xfId="0" applyNumberFormat="1" applyFont="1" applyFill="1" applyBorder="1" applyAlignment="1">
      <alignment horizontal="right"/>
    </xf>
    <xf numFmtId="0" fontId="4" fillId="0" borderId="6" xfId="0" applyFont="1" applyBorder="1" applyAlignment="1" applyProtection="1">
      <alignment horizontal="left" indent="1"/>
    </xf>
    <xf numFmtId="169" fontId="4" fillId="0" borderId="6" xfId="0" applyNumberFormat="1" applyFont="1" applyBorder="1" applyAlignment="1" applyProtection="1">
      <alignment horizontal="right"/>
    </xf>
    <xf numFmtId="172" fontId="4" fillId="0" borderId="6" xfId="0" applyNumberFormat="1" applyFont="1" applyBorder="1" applyAlignment="1" applyProtection="1">
      <alignment horizontal="right"/>
    </xf>
    <xf numFmtId="171" fontId="4" fillId="0" borderId="6" xfId="0" applyNumberFormat="1" applyFont="1" applyBorder="1" applyAlignment="1" applyProtection="1">
      <alignment horizontal="right"/>
    </xf>
    <xf numFmtId="171" fontId="4" fillId="0" borderId="6" xfId="0" applyNumberFormat="1" applyFont="1" applyBorder="1"/>
    <xf numFmtId="0" fontId="4" fillId="0" borderId="6" xfId="0" applyFont="1" applyBorder="1" applyAlignment="1">
      <alignment horizontal="left" indent="1"/>
    </xf>
    <xf numFmtId="0" fontId="7" fillId="0" borderId="6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20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 wrapText="1"/>
    </xf>
    <xf numFmtId="0" fontId="22" fillId="3" borderId="0" xfId="0" applyFont="1" applyFill="1"/>
    <xf numFmtId="0" fontId="22" fillId="3" borderId="0" xfId="0" applyFont="1" applyFill="1" applyAlignment="1">
      <alignment horizontal="right"/>
    </xf>
    <xf numFmtId="0" fontId="22" fillId="3" borderId="0" xfId="0" applyFont="1" applyFill="1" applyAlignment="1">
      <alignment horizontal="right" wrapText="1"/>
    </xf>
    <xf numFmtId="171" fontId="11" fillId="0" borderId="0" xfId="0" applyNumberFormat="1" applyFont="1" applyBorder="1" applyAlignment="1">
      <alignment horizontal="right"/>
    </xf>
    <xf numFmtId="171" fontId="0" fillId="0" borderId="0" xfId="0" applyNumberFormat="1" applyBorder="1" applyAlignment="1">
      <alignment horizontal="right"/>
    </xf>
    <xf numFmtId="165" fontId="22" fillId="3" borderId="0" xfId="0" applyNumberFormat="1" applyFont="1" applyFill="1" applyBorder="1" applyAlignment="1">
      <alignment horizontal="right"/>
    </xf>
    <xf numFmtId="174" fontId="22" fillId="3" borderId="7" xfId="0" applyNumberFormat="1" applyFont="1" applyFill="1" applyBorder="1" applyAlignment="1">
      <alignment horizontal="right"/>
    </xf>
    <xf numFmtId="0" fontId="22" fillId="3" borderId="7" xfId="0" applyFont="1" applyFill="1" applyBorder="1" applyAlignment="1">
      <alignment horizontal="right"/>
    </xf>
    <xf numFmtId="0" fontId="11" fillId="0" borderId="6" xfId="0" applyFont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21" fillId="0" borderId="0" xfId="0" applyFont="1" applyBorder="1" applyAlignment="1">
      <alignment horizontal="left"/>
    </xf>
    <xf numFmtId="168" fontId="22" fillId="3" borderId="0" xfId="0" applyNumberFormat="1" applyFont="1" applyFill="1" applyBorder="1"/>
    <xf numFmtId="0" fontId="23" fillId="3" borderId="0" xfId="0" applyFont="1" applyFill="1" applyBorder="1"/>
    <xf numFmtId="165" fontId="23" fillId="3" borderId="0" xfId="0" applyNumberFormat="1" applyFont="1" applyFill="1" applyBorder="1"/>
    <xf numFmtId="171" fontId="22" fillId="3" borderId="0" xfId="0" applyNumberFormat="1" applyFont="1" applyFill="1"/>
    <xf numFmtId="3" fontId="22" fillId="3" borderId="0" xfId="0" applyNumberFormat="1" applyFont="1" applyFill="1"/>
    <xf numFmtId="171" fontId="23" fillId="3" borderId="0" xfId="0" applyNumberFormat="1" applyFont="1" applyFill="1"/>
    <xf numFmtId="1" fontId="22" fillId="3" borderId="0" xfId="0" applyNumberFormat="1" applyFont="1" applyFill="1"/>
    <xf numFmtId="0" fontId="4" fillId="0" borderId="0" xfId="0" applyFont="1" applyBorder="1" applyAlignment="1">
      <alignment horizontal="right"/>
    </xf>
    <xf numFmtId="0" fontId="21" fillId="3" borderId="0" xfId="0" applyFont="1" applyFill="1" applyBorder="1" applyAlignment="1">
      <alignment horizontal="center"/>
    </xf>
    <xf numFmtId="172" fontId="22" fillId="3" borderId="0" xfId="0" applyNumberFormat="1" applyFont="1" applyFill="1" applyAlignment="1" applyProtection="1">
      <alignment horizontal="right"/>
    </xf>
    <xf numFmtId="171" fontId="22" fillId="3" borderId="0" xfId="0" applyNumberFormat="1" applyFont="1" applyFill="1" applyAlignment="1" applyProtection="1">
      <alignment horizontal="right"/>
    </xf>
    <xf numFmtId="169" fontId="22" fillId="3" borderId="0" xfId="0" applyNumberFormat="1" applyFont="1" applyFill="1" applyAlignment="1" applyProtection="1">
      <alignment horizontal="right"/>
    </xf>
    <xf numFmtId="171" fontId="22" fillId="3" borderId="0" xfId="0" applyNumberFormat="1" applyFont="1" applyFill="1" applyAlignment="1">
      <alignment horizontal="right"/>
    </xf>
    <xf numFmtId="171" fontId="23" fillId="3" borderId="0" xfId="0" applyNumberFormat="1" applyFont="1" applyFill="1" applyAlignment="1">
      <alignment horizontal="right"/>
    </xf>
    <xf numFmtId="0" fontId="22" fillId="3" borderId="6" xfId="0" applyFont="1" applyFill="1" applyBorder="1"/>
    <xf numFmtId="171" fontId="22" fillId="3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4" fillId="3" borderId="0" xfId="0" applyFont="1" applyFill="1"/>
    <xf numFmtId="171" fontId="22" fillId="3" borderId="8" xfId="0" applyNumberFormat="1" applyFont="1" applyFill="1" applyBorder="1" applyAlignment="1">
      <alignment horizontal="center"/>
    </xf>
    <xf numFmtId="171" fontId="22" fillId="3" borderId="0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left" indent="1"/>
    </xf>
    <xf numFmtId="0" fontId="23" fillId="0" borderId="0" xfId="0" applyFont="1"/>
    <xf numFmtId="0" fontId="24" fillId="0" borderId="0" xfId="0" applyFont="1" applyBorder="1"/>
    <xf numFmtId="0" fontId="25" fillId="0" borderId="0" xfId="0" applyFont="1" applyBorder="1" applyAlignment="1">
      <alignment horizontal="left"/>
    </xf>
    <xf numFmtId="0" fontId="23" fillId="0" borderId="0" xfId="0" applyFont="1" applyBorder="1"/>
    <xf numFmtId="0" fontId="22" fillId="0" borderId="0" xfId="0" applyFont="1" applyBorder="1"/>
    <xf numFmtId="0" fontId="22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 indent="1"/>
    </xf>
    <xf numFmtId="168" fontId="23" fillId="0" borderId="0" xfId="0" applyNumberFormat="1" applyFont="1" applyBorder="1"/>
    <xf numFmtId="0" fontId="24" fillId="0" borderId="0" xfId="0" applyFont="1"/>
    <xf numFmtId="173" fontId="23" fillId="0" borderId="0" xfId="2" applyNumberFormat="1" applyFont="1" applyBorder="1" applyAlignment="1" applyProtection="1">
      <alignment horizontal="right"/>
    </xf>
    <xf numFmtId="1" fontId="23" fillId="0" borderId="0" xfId="2" applyNumberFormat="1" applyFont="1" applyBorder="1" applyAlignment="1" applyProtection="1">
      <alignment horizontal="right"/>
    </xf>
    <xf numFmtId="0" fontId="23" fillId="0" borderId="0" xfId="0" applyFont="1" applyBorder="1" applyAlignment="1"/>
    <xf numFmtId="165" fontId="23" fillId="0" borderId="0" xfId="2" applyNumberFormat="1" applyFont="1" applyBorder="1" applyAlignment="1" applyProtection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 applyBorder="1"/>
    <xf numFmtId="0" fontId="29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1" fontId="30" fillId="3" borderId="0" xfId="0" applyNumberFormat="1" applyFont="1" applyFill="1"/>
    <xf numFmtId="171" fontId="27" fillId="0" borderId="0" xfId="0" applyNumberFormat="1" applyFont="1" applyAlignment="1">
      <alignment horizontal="right"/>
    </xf>
    <xf numFmtId="165" fontId="23" fillId="3" borderId="0" xfId="0" applyNumberFormat="1" applyFont="1" applyFill="1" applyBorder="1" applyAlignment="1">
      <alignment horizontal="right"/>
    </xf>
    <xf numFmtId="3" fontId="22" fillId="3" borderId="0" xfId="0" applyNumberFormat="1" applyFont="1" applyFill="1" applyAlignment="1" applyProtection="1">
      <alignment horizontal="right"/>
    </xf>
    <xf numFmtId="0" fontId="31" fillId="0" borderId="0" xfId="0" applyFont="1" applyFill="1" applyBorder="1"/>
    <xf numFmtId="0" fontId="3" fillId="0" borderId="0" xfId="0" applyFont="1" applyBorder="1" applyAlignment="1">
      <alignment horizontal="left"/>
    </xf>
    <xf numFmtId="168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22" fillId="3" borderId="0" xfId="0" applyNumberFormat="1" applyFont="1" applyFill="1" applyBorder="1" applyAlignment="1">
      <alignment horizontal="right"/>
    </xf>
    <xf numFmtId="0" fontId="33" fillId="4" borderId="0" xfId="4" applyFont="1" applyFill="1"/>
    <xf numFmtId="0" fontId="23" fillId="0" borderId="0" xfId="0" applyNumberFormat="1" applyFont="1"/>
    <xf numFmtId="165" fontId="23" fillId="0" borderId="0" xfId="0" applyNumberFormat="1" applyFont="1"/>
    <xf numFmtId="171" fontId="23" fillId="0" borderId="0" xfId="0" applyNumberFormat="1" applyFont="1"/>
    <xf numFmtId="0" fontId="23" fillId="2" borderId="0" xfId="0" applyFont="1" applyFill="1"/>
    <xf numFmtId="165" fontId="23" fillId="2" borderId="0" xfId="0" applyNumberFormat="1" applyFont="1" applyFill="1"/>
    <xf numFmtId="0" fontId="22" fillId="0" borderId="0" xfId="0" applyFont="1" applyBorder="1" applyAlignment="1">
      <alignment horizontal="right"/>
    </xf>
    <xf numFmtId="168" fontId="23" fillId="0" borderId="0" xfId="0" applyNumberFormat="1" applyFont="1"/>
    <xf numFmtId="171" fontId="27" fillId="0" borderId="0" xfId="0" applyNumberFormat="1" applyFont="1"/>
    <xf numFmtId="165" fontId="34" fillId="0" borderId="0" xfId="0" applyNumberFormat="1" applyFont="1" applyAlignment="1"/>
    <xf numFmtId="0" fontId="35" fillId="0" borderId="0" xfId="0" applyFont="1"/>
    <xf numFmtId="165" fontId="22" fillId="0" borderId="0" xfId="0" applyNumberFormat="1" applyFont="1" applyAlignment="1"/>
    <xf numFmtId="0" fontId="36" fillId="0" borderId="0" xfId="0" applyFont="1"/>
    <xf numFmtId="0" fontId="23" fillId="4" borderId="0" xfId="4" applyFont="1" applyFill="1"/>
    <xf numFmtId="171" fontId="23" fillId="2" borderId="0" xfId="0" applyNumberFormat="1" applyFont="1" applyFill="1"/>
    <xf numFmtId="171" fontId="22" fillId="0" borderId="0" xfId="0" applyNumberFormat="1" applyFont="1" applyAlignment="1">
      <alignment horizontal="right"/>
    </xf>
    <xf numFmtId="171" fontId="27" fillId="0" borderId="6" xfId="0" applyNumberFormat="1" applyFont="1" applyBorder="1" applyAlignment="1">
      <alignment horizontal="right"/>
    </xf>
    <xf numFmtId="171" fontId="4" fillId="0" borderId="6" xfId="0" applyNumberFormat="1" applyFont="1" applyBorder="1" applyAlignment="1">
      <alignment horizontal="right"/>
    </xf>
    <xf numFmtId="0" fontId="4" fillId="0" borderId="9" xfId="0" applyFont="1" applyBorder="1"/>
    <xf numFmtId="171" fontId="4" fillId="0" borderId="9" xfId="0" applyNumberFormat="1" applyFont="1" applyBorder="1" applyAlignment="1">
      <alignment horizontal="right"/>
    </xf>
    <xf numFmtId="0" fontId="34" fillId="0" borderId="0" xfId="0" applyFont="1"/>
    <xf numFmtId="0" fontId="23" fillId="0" borderId="0" xfId="0" applyFont="1" applyFill="1" applyBorder="1"/>
    <xf numFmtId="0" fontId="23" fillId="0" borderId="0" xfId="0" applyFont="1" applyFill="1" applyBorder="1" applyAlignment="1">
      <alignment horizontal="right"/>
    </xf>
    <xf numFmtId="0" fontId="4" fillId="0" borderId="0" xfId="0" applyFont="1" applyAlignment="1" applyProtection="1">
      <alignment horizontal="left" indent="1"/>
    </xf>
    <xf numFmtId="0" fontId="4" fillId="0" borderId="0" xfId="0" applyFont="1" applyBorder="1" applyAlignment="1">
      <alignment horizontal="right"/>
    </xf>
    <xf numFmtId="165" fontId="2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3" applyFont="1" applyBorder="1" applyAlignment="1">
      <alignment horizontal="left" vertical="center" wrapText="1"/>
    </xf>
    <xf numFmtId="0" fontId="30" fillId="0" borderId="0" xfId="3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/>
    </xf>
    <xf numFmtId="165" fontId="22" fillId="3" borderId="0" xfId="0" applyNumberFormat="1" applyFont="1" applyFill="1" applyBorder="1" applyAlignment="1">
      <alignment horizontal="right"/>
    </xf>
    <xf numFmtId="0" fontId="2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22" fillId="3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1" fillId="0" borderId="7" xfId="0" applyFont="1" applyBorder="1" applyAlignment="1">
      <alignment horizontal="center"/>
    </xf>
    <xf numFmtId="0" fontId="0" fillId="0" borderId="7" xfId="0" applyBorder="1"/>
    <xf numFmtId="0" fontId="22" fillId="3" borderId="0" xfId="0" applyFont="1" applyFill="1" applyBorder="1" applyAlignment="1">
      <alignment horizontal="center"/>
    </xf>
    <xf numFmtId="0" fontId="0" fillId="0" borderId="0" xfId="0" applyAlignment="1"/>
    <xf numFmtId="0" fontId="21" fillId="0" borderId="0" xfId="0" applyFont="1" applyBorder="1" applyAlignment="1">
      <alignment horizontal="left"/>
    </xf>
    <xf numFmtId="171" fontId="22" fillId="3" borderId="7" xfId="0" applyNumberFormat="1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</cellXfs>
  <cellStyles count="5">
    <cellStyle name="Millares" xfId="1" builtinId="3"/>
    <cellStyle name="Normal" xfId="0" builtinId="0"/>
    <cellStyle name="Normal 18 2" xfId="4"/>
    <cellStyle name="Normal 7" xfId="3"/>
    <cellStyle name="Normal_ENER-1112" xfId="2"/>
  </cellStyles>
  <dxfs count="0"/>
  <tableStyles count="0" defaultTableStyle="TableStyleMedium9" defaultPivotStyle="PivotStyleLight16"/>
  <colors>
    <mruColors>
      <color rgb="FF6695C4"/>
      <color rgb="FFC19835"/>
      <color rgb="FF9E4E16"/>
      <color rgb="FF3A4E16"/>
      <color rgb="FF20335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85560077377138E-2"/>
          <c:y val="0.13686563721379438"/>
          <c:w val="0.89399856072218331"/>
          <c:h val="0.646800511349062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GTIPOT!$A$59</c:f>
              <c:strCache>
                <c:ptCount val="1"/>
                <c:pt idx="0">
                  <c:v>GENERACION BRUTA TOTAL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GTIPOT!$S$58:$W$58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GTIPOT!$S$59:$W$59</c:f>
              <c:numCache>
                <c:formatCode>#,##0.0</c:formatCode>
                <c:ptCount val="5"/>
                <c:pt idx="0">
                  <c:v>20705.599999999999</c:v>
                </c:pt>
                <c:pt idx="1">
                  <c:v>19070.900000000001</c:v>
                </c:pt>
                <c:pt idx="2">
                  <c:v>17965.5</c:v>
                </c:pt>
                <c:pt idx="3">
                  <c:v>15732.1</c:v>
                </c:pt>
                <c:pt idx="4">
                  <c:v>15331.1</c:v>
                </c:pt>
              </c:numCache>
            </c:numRef>
          </c:val>
        </c:ser>
        <c:ser>
          <c:idx val="1"/>
          <c:order val="1"/>
          <c:tx>
            <c:strRef>
              <c:f>GTIPOT!$A$60</c:f>
              <c:strCache>
                <c:ptCount val="1"/>
                <c:pt idx="0">
                  <c:v>SERVICIOS PÚBLICOS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402640264026403E-2"/>
                  <c:y val="6.51996740016302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6829604220265E-2"/>
                  <c:y val="3.25972700845157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683168316831684E-2"/>
                  <c:y val="6.51996740016299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6963696369636964E-2"/>
                  <c:y val="1.6299661808777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2244224422442245E-2"/>
                  <c:y val="1.9559902200488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GTIPOT!$S$58:$W$58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GTIPOT!$S$60:$W$60</c:f>
              <c:numCache>
                <c:formatCode>#,##0.0</c:formatCode>
                <c:ptCount val="5"/>
                <c:pt idx="0">
                  <c:v>19861.2</c:v>
                </c:pt>
                <c:pt idx="1">
                  <c:v>18156.8</c:v>
                </c:pt>
                <c:pt idx="2">
                  <c:v>17104.900000000001</c:v>
                </c:pt>
                <c:pt idx="3">
                  <c:v>15027.7</c:v>
                </c:pt>
                <c:pt idx="4">
                  <c:v>14714.1</c:v>
                </c:pt>
              </c:numCache>
            </c:numRef>
          </c:val>
        </c:ser>
        <c:ser>
          <c:idx val="2"/>
          <c:order val="2"/>
          <c:tx>
            <c:strRef>
              <c:f>GTIPOT!$A$61</c:f>
              <c:strCache>
                <c:ptCount val="1"/>
                <c:pt idx="0">
                  <c:v>AUTOPRODUCTORES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4818481848184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4818481848184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963696369636867E-2"/>
                  <c:y val="-6.51996740016299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6963696369636964E-2"/>
                  <c:y val="-3.25998370008149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1122112211221122E-2"/>
                  <c:y val="3.25998370008149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GTIPOT!$S$58:$W$58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GTIPOT!$S$61:$W$61</c:f>
              <c:numCache>
                <c:formatCode>#,##0.0</c:formatCode>
                <c:ptCount val="5"/>
                <c:pt idx="0">
                  <c:v>841.9</c:v>
                </c:pt>
                <c:pt idx="1">
                  <c:v>898.2</c:v>
                </c:pt>
                <c:pt idx="2">
                  <c:v>752.6</c:v>
                </c:pt>
                <c:pt idx="3">
                  <c:v>588.70000000000005</c:v>
                </c:pt>
                <c:pt idx="4">
                  <c:v>458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59648"/>
        <c:axId val="192680320"/>
      </c:barChart>
      <c:catAx>
        <c:axId val="1920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Gigawatt hora</a:t>
                </a:r>
              </a:p>
            </c:rich>
          </c:tx>
          <c:layout>
            <c:manualLayout>
              <c:xMode val="edge"/>
              <c:yMode val="edge"/>
              <c:x val="2.0933967412489436E-2"/>
              <c:y val="3.314904785837950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926803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2680320"/>
        <c:scaling>
          <c:orientation val="minMax"/>
          <c:max val="22000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92059648"/>
        <c:crosses val="autoZero"/>
        <c:crossBetween val="between"/>
        <c:majorUnit val="2000"/>
        <c:minorUnit val="2000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178" r="0.75000000000000178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rotY val="20"/>
      <c:depthPercent val="10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DPGFP!$C$9</c:f>
              <c:strCache>
                <c:ptCount val="1"/>
                <c:pt idx="0">
                  <c:v>Servicio Público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6695C4"/>
              </a:solidFill>
            </c:spPr>
          </c:dPt>
          <c:dLbls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DPGFP!$A$32</c:f>
              <c:strCache>
                <c:ptCount val="1"/>
                <c:pt idx="0">
                  <c:v>4.1 - Estructura de la generación bruta eléctrica según tipo de servicio, enero-diciembre</c:v>
                </c:pt>
              </c:strCache>
            </c:strRef>
          </c:cat>
          <c:val>
            <c:numRef>
              <c:f>DPGFP!$C$12</c:f>
              <c:numCache>
                <c:formatCode>#,##0.0</c:formatCode>
                <c:ptCount val="1"/>
                <c:pt idx="0">
                  <c:v>96</c:v>
                </c:pt>
              </c:numCache>
            </c:numRef>
          </c:val>
        </c:ser>
        <c:ser>
          <c:idx val="1"/>
          <c:order val="1"/>
          <c:tx>
            <c:strRef>
              <c:f>DPGFP!$D$9</c:f>
              <c:strCache>
                <c:ptCount val="1"/>
                <c:pt idx="0">
                  <c:v>Autoproductores</c:v>
                </c:pt>
              </c:strCache>
            </c:strRef>
          </c:tx>
          <c:spPr>
            <a:solidFill>
              <a:srgbClr val="9E4E16"/>
            </a:solidFill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DPGFP!$A$32</c:f>
              <c:strCache>
                <c:ptCount val="1"/>
                <c:pt idx="0">
                  <c:v>4.1 - Estructura de la generación bruta eléctrica según tipo de servicio, enero-diciembre</c:v>
                </c:pt>
              </c:strCache>
            </c:strRef>
          </c:cat>
          <c:val>
            <c:numRef>
              <c:f>DPGFP!$D$12</c:f>
              <c:numCache>
                <c:formatCode>0.0</c:formatCode>
                <c:ptCount val="1"/>
                <c:pt idx="0">
                  <c:v>3</c:v>
                </c:pt>
              </c:numCache>
            </c:numRef>
          </c:val>
        </c:ser>
        <c:ser>
          <c:idx val="2"/>
          <c:order val="2"/>
          <c:tx>
            <c:strRef>
              <c:f>DPGFP!$E$9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rgbClr val="C19835"/>
            </a:solidFill>
          </c:spPr>
          <c:invertIfNegative val="0"/>
          <c:dLbls>
            <c:dLbl>
              <c:idx val="0"/>
              <c:layout>
                <c:manualLayout>
                  <c:x val="-1.730466751765319E-3"/>
                  <c:y val="-6.0385242542356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DPGFP!$A$32</c:f>
              <c:strCache>
                <c:ptCount val="1"/>
                <c:pt idx="0">
                  <c:v>4.1 - Estructura de la generación bruta eléctrica según tipo de servicio, enero-diciembre</c:v>
                </c:pt>
              </c:strCache>
            </c:strRef>
          </c:cat>
          <c:val>
            <c:numRef>
              <c:f>DPGFP!$E$12</c:f>
              <c:numCache>
                <c:formatCode>0.0</c:formatCode>
                <c:ptCount val="1"/>
                <c:pt idx="0">
                  <c:v>1.0371075787125517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648704"/>
        <c:axId val="192650240"/>
        <c:axId val="0"/>
      </c:bar3DChart>
      <c:catAx>
        <c:axId val="192648704"/>
        <c:scaling>
          <c:orientation val="minMax"/>
        </c:scaling>
        <c:delete val="1"/>
        <c:axPos val="b"/>
        <c:majorTickMark val="out"/>
        <c:minorTickMark val="none"/>
        <c:tickLblPos val="none"/>
        <c:crossAx val="192650240"/>
        <c:crosses val="autoZero"/>
        <c:auto val="1"/>
        <c:lblAlgn val="ctr"/>
        <c:lblOffset val="100"/>
        <c:noMultiLvlLbl val="0"/>
      </c:catAx>
      <c:valAx>
        <c:axId val="192650240"/>
        <c:scaling>
          <c:orientation val="minMax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926487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7735094588586311"/>
          <c:y val="0.89036684367942376"/>
          <c:w val="0.6431637575357747"/>
          <c:h val="7.973421926910312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15"/>
      <c:rotY val="2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7975493387736933E-2"/>
          <c:y val="0.10180998286872488"/>
          <c:w val="0.88509024950641602"/>
          <c:h val="0.7036201038260776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GGEPP!$A$62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766196680881386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64293371779612E-3"/>
                  <c:y val="-1.54142581888246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463745435576418E-3"/>
                  <c:y val="3.85356454720616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432968179446975E-2"/>
                  <c:y val="-1.15606936416184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3463745435576418E-3"/>
                  <c:y val="-1.54142581888246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GGEPP!$Q$61:$U$61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GGEPP!$Q$62:$U$62</c:f>
              <c:numCache>
                <c:formatCode>#,##0.0</c:formatCode>
                <c:ptCount val="5"/>
                <c:pt idx="0">
                  <c:v>4371.7</c:v>
                </c:pt>
                <c:pt idx="1">
                  <c:v>3962.4</c:v>
                </c:pt>
                <c:pt idx="2">
                  <c:v>5902.2999999999993</c:v>
                </c:pt>
                <c:pt idx="3">
                  <c:v>3272.9</c:v>
                </c:pt>
                <c:pt idx="4">
                  <c:v>2743.8</c:v>
                </c:pt>
              </c:numCache>
            </c:numRef>
          </c:val>
        </c:ser>
        <c:ser>
          <c:idx val="1"/>
          <c:order val="1"/>
          <c:tx>
            <c:strRef>
              <c:f>GGEPP!$A$63</c:f>
              <c:strCache>
                <c:ptCount val="1"/>
                <c:pt idx="0">
                  <c:v>Diesel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GGEPP!$Q$61:$U$61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GGEPP!$Q$63:$U$63</c:f>
              <c:numCache>
                <c:formatCode>#,##0.0</c:formatCode>
                <c:ptCount val="5"/>
                <c:pt idx="0">
                  <c:v>1491.6</c:v>
                </c:pt>
                <c:pt idx="1">
                  <c:v>1224.5999999999999</c:v>
                </c:pt>
                <c:pt idx="2">
                  <c:v>1791.1</c:v>
                </c:pt>
                <c:pt idx="3">
                  <c:v>1334.6</c:v>
                </c:pt>
                <c:pt idx="4">
                  <c:v>1280.2</c:v>
                </c:pt>
              </c:numCache>
            </c:numRef>
          </c:val>
        </c:ser>
        <c:ser>
          <c:idx val="2"/>
          <c:order val="2"/>
          <c:tx>
            <c:strRef>
              <c:f>GGEPP!$A$64</c:f>
              <c:strCache>
                <c:ptCount val="1"/>
                <c:pt idx="0">
                  <c:v>Fuel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731872717788209E-3"/>
                  <c:y val="-2.3121387283236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597809076683081E-3"/>
                  <c:y val="-1.5414561619104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2597809076682318E-3"/>
                  <c:y val="-3.85386797748550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43296817944713E-2"/>
                  <c:y val="-2.3121387283236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692749087115284E-2"/>
                  <c:y val="-3.08285163776492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GGEPP!$Q$61:$U$61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GGEPP!$Q$64:$U$64</c:f>
              <c:numCache>
                <c:formatCode>#,##0.0</c:formatCode>
                <c:ptCount val="5"/>
                <c:pt idx="0">
                  <c:v>2880.1</c:v>
                </c:pt>
                <c:pt idx="1">
                  <c:v>2737.8</c:v>
                </c:pt>
                <c:pt idx="2">
                  <c:v>4111.2</c:v>
                </c:pt>
                <c:pt idx="3">
                  <c:v>1938.3</c:v>
                </c:pt>
                <c:pt idx="4">
                  <c:v>1463.6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93129088"/>
        <c:axId val="192873216"/>
        <c:axId val="0"/>
      </c:bar3DChart>
      <c:catAx>
        <c:axId val="1931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Gigawatt hora</a:t>
                </a:r>
              </a:p>
            </c:rich>
          </c:tx>
          <c:layout>
            <c:manualLayout>
              <c:xMode val="edge"/>
              <c:yMode val="edge"/>
              <c:x val="1.6845382590087089E-2"/>
              <c:y val="1.35502859830382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928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73216"/>
        <c:scaling>
          <c:orientation val="minMax"/>
          <c:max val="600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93129088"/>
        <c:crosses val="autoZero"/>
        <c:crossBetween val="between"/>
        <c:majorUnit val="500"/>
        <c:minorUnit val="300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9.4642794063887564E-2"/>
          <c:y val="0.80346942181360259"/>
          <c:w val="0.31249992811931382"/>
          <c:h val="5.780346820809248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 alignWithMargins="0"/>
    <c:pageMargins b="0.59055118110235805" l="1.1655511811023622" r="0.59055118110235805" t="0.59055118110235805" header="0" footer="0"/>
    <c:pageSetup paperSize="9" orientation="landscape" horizontalDpi="120" verticalDpi="14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55117017521474"/>
          <c:y val="0.21990809094153588"/>
          <c:w val="0.87616165296177828"/>
          <c:h val="0.51852013022004051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ENUMGE!$K$38</c:f>
              <c:strCache>
                <c:ptCount val="1"/>
                <c:pt idx="0">
                  <c:v>Diesel</c:v>
                </c:pt>
              </c:strCache>
            </c:strRef>
          </c:tx>
          <c:spPr>
            <a:solidFill>
              <a:srgbClr val="6695C4"/>
            </a:solidFill>
            <a:ln w="25400">
              <a:noFill/>
            </a:ln>
            <a:effectLst>
              <a:outerShdw blurRad="50800" dist="25400" dir="5400000" algn="ctr" rotWithShape="0">
                <a:srgbClr val="000000">
                  <a:alpha val="35000"/>
                </a:srgbClr>
              </a:outerShdw>
            </a:effectLst>
            <a:scene3d>
              <a:camera prst="orthographicFront"/>
              <a:lightRig rig="threePt" dir="t"/>
            </a:scene3d>
            <a:sp3d>
              <a:bevelT w="63500" h="25400" prst="coolSlant"/>
            </a:sp3d>
          </c:spPr>
          <c:invertIfNegative val="0"/>
          <c:dPt>
            <c:idx val="3"/>
            <c:invertIfNegative val="0"/>
            <c:bubble3D val="0"/>
            <c:spPr>
              <a:solidFill>
                <a:srgbClr val="6695C4"/>
              </a:solidFill>
              <a:effectLst>
                <a:outerShdw blurRad="50800" dist="25400" dir="5400000" algn="ctr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63500" h="25400" prst="coolSlant"/>
              </a:sp3d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ENUMGE!$W$35:$AA$36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ENUMGE!$W$38:$AA$38</c:f>
              <c:numCache>
                <c:formatCode>General</c:formatCode>
                <c:ptCount val="5"/>
                <c:pt idx="0">
                  <c:v>977</c:v>
                </c:pt>
                <c:pt idx="1">
                  <c:v>977</c:v>
                </c:pt>
                <c:pt idx="2">
                  <c:v>980</c:v>
                </c:pt>
                <c:pt idx="3">
                  <c:v>878</c:v>
                </c:pt>
                <c:pt idx="4">
                  <c:v>810</c:v>
                </c:pt>
              </c:numCache>
            </c:numRef>
          </c:val>
        </c:ser>
        <c:ser>
          <c:idx val="2"/>
          <c:order val="1"/>
          <c:tx>
            <c:strRef>
              <c:f>ENUMGE!$K$39</c:f>
              <c:strCache>
                <c:ptCount val="1"/>
                <c:pt idx="0">
                  <c:v>Fuel</c:v>
                </c:pt>
              </c:strCache>
            </c:strRef>
          </c:tx>
          <c:spPr>
            <a:solidFill>
              <a:srgbClr val="9E4E16"/>
            </a:solidFill>
            <a:effectLst>
              <a:outerShdw blurRad="50800" dist="25400" dir="5400000" algn="ctr" rotWithShape="0">
                <a:sysClr val="windowText" lastClr="000000">
                  <a:alpha val="35000"/>
                </a:sysClr>
              </a:outerShdw>
            </a:effectLst>
            <a:scene3d>
              <a:camera prst="orthographicFront"/>
              <a:lightRig rig="threePt" dir="t"/>
            </a:scene3d>
            <a:sp3d>
              <a:bevelT w="63500" h="25400" prst="coolSlant"/>
            </a:sp3d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ENUMGE!$W$35:$AA$36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ENUMGE!$W$39:$AA$39</c:f>
              <c:numCache>
                <c:formatCode>General</c:formatCode>
                <c:ptCount val="5"/>
                <c:pt idx="0">
                  <c:v>550</c:v>
                </c:pt>
                <c:pt idx="1">
                  <c:v>550</c:v>
                </c:pt>
                <c:pt idx="2">
                  <c:v>550</c:v>
                </c:pt>
                <c:pt idx="3">
                  <c:v>550</c:v>
                </c:pt>
                <c:pt idx="4">
                  <c:v>546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93428096"/>
        <c:axId val="193442560"/>
      </c:barChart>
      <c:catAx>
        <c:axId val="19342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Por ciento</a:t>
                </a:r>
              </a:p>
            </c:rich>
          </c:tx>
          <c:layout>
            <c:manualLayout>
              <c:xMode val="edge"/>
              <c:yMode val="edge"/>
              <c:x val="8.0001037761548311E-3"/>
              <c:y val="0.137142939777155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442560"/>
        <c:crosses val="autoZero"/>
        <c:auto val="1"/>
        <c:lblAlgn val="ctr"/>
        <c:lblOffset val="70"/>
        <c:tickLblSkip val="1"/>
        <c:tickMarkSkip val="1"/>
        <c:noMultiLvlLbl val="0"/>
      </c:catAx>
      <c:valAx>
        <c:axId val="193442560"/>
        <c:scaling>
          <c:orientation val="minMax"/>
          <c:min val="0.1"/>
        </c:scaling>
        <c:delete val="0"/>
        <c:axPos val="l"/>
        <c:numFmt formatCode="0%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342809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153074152386632"/>
          <c:y val="0.92286761675451912"/>
          <c:w val="0.14115303956033554"/>
          <c:h val="5.509670795282859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25</xdr:row>
      <xdr:rowOff>0</xdr:rowOff>
    </xdr:from>
    <xdr:to>
      <xdr:col>4</xdr:col>
      <xdr:colOff>333375</xdr:colOff>
      <xdr:row>48</xdr:row>
      <xdr:rowOff>85725</xdr:rowOff>
    </xdr:to>
    <xdr:graphicFrame macro="">
      <xdr:nvGraphicFramePr>
        <xdr:cNvPr id="207263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1200150</xdr:colOff>
      <xdr:row>0</xdr:row>
      <xdr:rowOff>371475</xdr:rowOff>
    </xdr:to>
    <xdr:pic>
      <xdr:nvPicPr>
        <xdr:cNvPr id="2072636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11906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733425</xdr:colOff>
      <xdr:row>0</xdr:row>
      <xdr:rowOff>361950</xdr:rowOff>
    </xdr:to>
    <xdr:pic>
      <xdr:nvPicPr>
        <xdr:cNvPr id="2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0</xdr:colOff>
      <xdr:row>0</xdr:row>
      <xdr:rowOff>371475</xdr:rowOff>
    </xdr:to>
    <xdr:pic>
      <xdr:nvPicPr>
        <xdr:cNvPr id="9752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9525"/>
          <a:ext cx="11906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1200150</xdr:colOff>
      <xdr:row>0</xdr:row>
      <xdr:rowOff>371475</xdr:rowOff>
    </xdr:to>
    <xdr:pic>
      <xdr:nvPicPr>
        <xdr:cNvPr id="2108459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9525"/>
          <a:ext cx="11906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447675</xdr:colOff>
      <xdr:row>33</xdr:row>
      <xdr:rowOff>142875</xdr:rowOff>
    </xdr:from>
    <xdr:to>
      <xdr:col>4</xdr:col>
      <xdr:colOff>390525</xdr:colOff>
      <xdr:row>53</xdr:row>
      <xdr:rowOff>0</xdr:rowOff>
    </xdr:to>
    <xdr:graphicFrame macro="">
      <xdr:nvGraphicFramePr>
        <xdr:cNvPr id="2108460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32</xdr:row>
      <xdr:rowOff>47625</xdr:rowOff>
    </xdr:from>
    <xdr:to>
      <xdr:col>8</xdr:col>
      <xdr:colOff>476250</xdr:colOff>
      <xdr:row>55</xdr:row>
      <xdr:rowOff>28575</xdr:rowOff>
    </xdr:to>
    <xdr:graphicFrame macro="">
      <xdr:nvGraphicFramePr>
        <xdr:cNvPr id="208389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1200150</xdr:colOff>
      <xdr:row>0</xdr:row>
      <xdr:rowOff>371475</xdr:rowOff>
    </xdr:to>
    <xdr:pic>
      <xdr:nvPicPr>
        <xdr:cNvPr id="2083896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11906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33</xdr:row>
      <xdr:rowOff>9525</xdr:rowOff>
    </xdr:from>
    <xdr:to>
      <xdr:col>8</xdr:col>
      <xdr:colOff>523875</xdr:colOff>
      <xdr:row>55</xdr:row>
      <xdr:rowOff>114300</xdr:rowOff>
    </xdr:to>
    <xdr:graphicFrame macro="">
      <xdr:nvGraphicFramePr>
        <xdr:cNvPr id="21053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1200150</xdr:colOff>
      <xdr:row>0</xdr:row>
      <xdr:rowOff>371475</xdr:rowOff>
    </xdr:to>
    <xdr:pic>
      <xdr:nvPicPr>
        <xdr:cNvPr id="2105391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11906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45</xdr:row>
      <xdr:rowOff>0</xdr:rowOff>
    </xdr:from>
    <xdr:to>
      <xdr:col>4</xdr:col>
      <xdr:colOff>523875</xdr:colOff>
      <xdr:row>45</xdr:row>
      <xdr:rowOff>0</xdr:rowOff>
    </xdr:to>
    <xdr:sp macro="" textlink="">
      <xdr:nvSpPr>
        <xdr:cNvPr id="1566012" name="Rectangle 91"/>
        <xdr:cNvSpPr>
          <a:spLocks noChangeArrowheads="1"/>
        </xdr:cNvSpPr>
      </xdr:nvSpPr>
      <xdr:spPr bwMode="auto">
        <a:xfrm>
          <a:off x="2552700" y="10629900"/>
          <a:ext cx="638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1200150</xdr:colOff>
      <xdr:row>0</xdr:row>
      <xdr:rowOff>371475</xdr:rowOff>
    </xdr:to>
    <xdr:pic>
      <xdr:nvPicPr>
        <xdr:cNvPr id="1566013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9525"/>
          <a:ext cx="11906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1200150</xdr:colOff>
      <xdr:row>0</xdr:row>
      <xdr:rowOff>371475</xdr:rowOff>
    </xdr:to>
    <xdr:pic>
      <xdr:nvPicPr>
        <xdr:cNvPr id="8730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9525"/>
          <a:ext cx="11906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0</xdr:col>
      <xdr:colOff>1219200</xdr:colOff>
      <xdr:row>1</xdr:row>
      <xdr:rowOff>19050</xdr:rowOff>
    </xdr:to>
    <xdr:pic>
      <xdr:nvPicPr>
        <xdr:cNvPr id="11801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38100"/>
          <a:ext cx="11906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0</xdr:col>
      <xdr:colOff>752475</xdr:colOff>
      <xdr:row>1</xdr:row>
      <xdr:rowOff>0</xdr:rowOff>
    </xdr:to>
    <xdr:pic>
      <xdr:nvPicPr>
        <xdr:cNvPr id="954675" name="3 Imagen" descr="Logo Izquierda Oficia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905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tomas\AppData\Local\Temp\GRAF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tomas\AppData\Local\Temp\TPUB1_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tomas\AppData\Local\Temp\GRAF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de%20balance/BALEINFECON%202018y%20Calculo%20del%20Minaz%20y%20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14"/>
    </sheetNames>
    <sheetDataSet>
      <sheetData sheetId="0">
        <row r="3">
          <cell r="B3">
            <v>2001</v>
          </cell>
          <cell r="C3">
            <v>2002</v>
          </cell>
          <cell r="D3">
            <v>2003</v>
          </cell>
          <cell r="E3">
            <v>2004</v>
          </cell>
          <cell r="F3">
            <v>2005</v>
          </cell>
          <cell r="G3">
            <v>2006</v>
          </cell>
          <cell r="H3">
            <v>2007</v>
          </cell>
          <cell r="I3">
            <v>2008</v>
          </cell>
          <cell r="J3">
            <v>2009</v>
          </cell>
          <cell r="K3">
            <v>2010</v>
          </cell>
          <cell r="L3">
            <v>2011</v>
          </cell>
          <cell r="M3">
            <v>2012</v>
          </cell>
        </row>
        <row r="4">
          <cell r="B4">
            <v>15299.8</v>
          </cell>
          <cell r="C4">
            <v>15698.8</v>
          </cell>
          <cell r="D4">
            <v>15810.5</v>
          </cell>
          <cell r="E4">
            <v>15633.7</v>
          </cell>
          <cell r="F4">
            <v>15341</v>
          </cell>
          <cell r="G4">
            <v>16468.400000000001</v>
          </cell>
          <cell r="H4">
            <v>17622.5</v>
          </cell>
          <cell r="I4">
            <v>17681.3</v>
          </cell>
          <cell r="J4">
            <v>17727.099999999999</v>
          </cell>
          <cell r="K4">
            <v>17386.8</v>
          </cell>
        </row>
        <row r="5">
          <cell r="B5">
            <v>14012.5</v>
          </cell>
          <cell r="C5">
            <v>14363.6</v>
          </cell>
          <cell r="D5">
            <v>14714</v>
          </cell>
          <cell r="E5">
            <v>14473.4</v>
          </cell>
          <cell r="F5">
            <v>14538.9</v>
          </cell>
          <cell r="G5">
            <v>15692.6</v>
          </cell>
          <cell r="H5">
            <v>16843.3</v>
          </cell>
          <cell r="I5">
            <v>16780.400000000001</v>
          </cell>
          <cell r="J5">
            <v>16859.3</v>
          </cell>
          <cell r="K5">
            <v>16583.900000000001</v>
          </cell>
        </row>
        <row r="6">
          <cell r="B6">
            <v>1287.3</v>
          </cell>
          <cell r="C6">
            <v>1126.8</v>
          </cell>
          <cell r="D6">
            <v>1096.5</v>
          </cell>
          <cell r="E6">
            <v>1160.3</v>
          </cell>
          <cell r="F6">
            <v>802.1</v>
          </cell>
          <cell r="G6">
            <v>775.8</v>
          </cell>
          <cell r="H6">
            <v>779.3</v>
          </cell>
          <cell r="I6">
            <v>900.9</v>
          </cell>
          <cell r="J6">
            <v>867.8</v>
          </cell>
          <cell r="K6">
            <v>802.9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UB1_4"/>
    </sheetNames>
    <sheetDataSet>
      <sheetData sheetId="0" refreshError="1">
        <row r="38">
          <cell r="B38" t="str">
            <v>Enero - Diciembre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16"/>
    </sheetNames>
    <sheetDataSet>
      <sheetData sheetId="0">
        <row r="3">
          <cell r="B3">
            <v>2006</v>
          </cell>
          <cell r="C3">
            <v>2007</v>
          </cell>
          <cell r="D3">
            <v>2008</v>
          </cell>
          <cell r="E3">
            <v>2009</v>
          </cell>
          <cell r="F3">
            <v>2010</v>
          </cell>
          <cell r="G3">
            <v>2011</v>
          </cell>
          <cell r="H3">
            <v>2012</v>
          </cell>
        </row>
        <row r="4">
          <cell r="B4">
            <v>1500.7</v>
          </cell>
          <cell r="C4">
            <v>2917.4</v>
          </cell>
          <cell r="D4">
            <v>4113.5</v>
          </cell>
          <cell r="E4">
            <v>4252.1000000000004</v>
          </cell>
          <cell r="F4">
            <v>3892.5</v>
          </cell>
        </row>
        <row r="5">
          <cell r="B5">
            <v>1478.4</v>
          </cell>
          <cell r="C5">
            <v>879.1</v>
          </cell>
          <cell r="E5">
            <v>1130</v>
          </cell>
          <cell r="F5">
            <v>688</v>
          </cell>
        </row>
        <row r="6">
          <cell r="B6">
            <v>22.3</v>
          </cell>
          <cell r="C6">
            <v>2038.3</v>
          </cell>
          <cell r="E6">
            <v>3122.1</v>
          </cell>
          <cell r="F6">
            <v>3204.5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DIC"/>
      <sheetName val="CADIC"/>
      <sheetName val="BADIC2023"/>
      <sheetName val="Hoja2"/>
    </sheetNames>
    <sheetDataSet>
      <sheetData sheetId="0"/>
      <sheetData sheetId="1"/>
      <sheetData sheetId="2">
        <row r="10">
          <cell r="C10">
            <v>14714137.140000001</v>
          </cell>
        </row>
        <row r="22">
          <cell r="C22">
            <v>4493833.4000000004</v>
          </cell>
        </row>
        <row r="28">
          <cell r="C28">
            <v>4859911</v>
          </cell>
        </row>
        <row r="29">
          <cell r="C29">
            <v>177165.90000000002</v>
          </cell>
        </row>
        <row r="30">
          <cell r="C30">
            <v>1409491.304</v>
          </cell>
        </row>
        <row r="33">
          <cell r="C33">
            <v>566473.00399999693</v>
          </cell>
        </row>
        <row r="34">
          <cell r="C34">
            <v>9038285.4100000001</v>
          </cell>
        </row>
        <row r="38">
          <cell r="C38">
            <v>635917.15500000003</v>
          </cell>
        </row>
        <row r="39">
          <cell r="C39">
            <v>3080583.9959999993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0"/>
  </sheetPr>
  <dimension ref="A1:AC63"/>
  <sheetViews>
    <sheetView showGridLines="0" tabSelected="1" zoomScaleNormal="100" zoomScaleSheetLayoutView="100" workbookViewId="0">
      <selection activeCell="A4" sqref="A4"/>
    </sheetView>
  </sheetViews>
  <sheetFormatPr baseColWidth="10" defaultColWidth="11.42578125" defaultRowHeight="12" x14ac:dyDescent="0.2"/>
  <cols>
    <col min="1" max="1" width="29.85546875" style="1" customWidth="1"/>
    <col min="2" max="5" width="15.140625" style="1" customWidth="1"/>
    <col min="6" max="6" width="8.85546875" style="233" customWidth="1"/>
    <col min="7" max="7" width="8" style="233" customWidth="1"/>
    <col min="8" max="8" width="7.85546875" style="233" customWidth="1"/>
    <col min="9" max="9" width="7.5703125" style="233" customWidth="1"/>
    <col min="10" max="10" width="8.28515625" style="233" customWidth="1"/>
    <col min="11" max="11" width="9.7109375" style="233" customWidth="1"/>
    <col min="12" max="12" width="8.28515625" style="233" customWidth="1"/>
    <col min="13" max="14" width="8.42578125" style="233" customWidth="1"/>
    <col min="15" max="15" width="7.7109375" style="233" customWidth="1"/>
    <col min="16" max="16" width="7.85546875" style="233" customWidth="1"/>
    <col min="17" max="17" width="7.7109375" style="233" customWidth="1"/>
    <col min="18" max="29" width="11.42578125" style="233"/>
    <col min="30" max="16384" width="11.42578125" style="1"/>
  </cols>
  <sheetData>
    <row r="1" spans="1:29" s="67" customFormat="1" ht="30" customHeight="1" x14ac:dyDescent="0.25">
      <c r="E1" s="141" t="s">
        <v>148</v>
      </c>
      <c r="F1" s="270"/>
      <c r="G1" s="270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</row>
    <row r="2" spans="1:29" ht="5.0999999999999996" customHeight="1" x14ac:dyDescent="0.2">
      <c r="A2" s="136"/>
      <c r="B2" s="136"/>
      <c r="C2" s="136"/>
      <c r="D2" s="136"/>
      <c r="E2" s="136"/>
      <c r="F2" s="272"/>
      <c r="G2" s="272"/>
    </row>
    <row r="3" spans="1:29" ht="5.0999999999999996" customHeight="1" x14ac:dyDescent="0.2">
      <c r="A3" s="2"/>
      <c r="B3" s="2"/>
      <c r="C3" s="135"/>
      <c r="D3" s="135"/>
      <c r="E3" s="135"/>
      <c r="F3" s="272"/>
      <c r="G3" s="272"/>
    </row>
    <row r="4" spans="1:29" s="75" customFormat="1" ht="15" customHeight="1" x14ac:dyDescent="0.2">
      <c r="A4" s="137" t="s">
        <v>151</v>
      </c>
      <c r="B4" s="137"/>
      <c r="C4" s="73"/>
      <c r="D4" s="73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</row>
    <row r="5" spans="1:29" s="75" customFormat="1" ht="15" customHeight="1" x14ac:dyDescent="0.2">
      <c r="A5" s="139"/>
      <c r="C5" s="77" t="s">
        <v>13</v>
      </c>
      <c r="D5" s="77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</row>
    <row r="6" spans="1:29" s="32" customFormat="1" ht="15" customHeight="1" x14ac:dyDescent="0.2">
      <c r="A6" s="9"/>
      <c r="B6" s="2"/>
      <c r="C6" s="7"/>
      <c r="D6" s="285" t="s">
        <v>62</v>
      </c>
      <c r="E6" s="285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</row>
    <row r="7" spans="1:29" ht="5.0999999999999996" customHeight="1" x14ac:dyDescent="0.2">
      <c r="A7" s="9"/>
      <c r="B7" s="2"/>
      <c r="C7" s="7"/>
      <c r="D7" s="7"/>
      <c r="E7" s="22"/>
    </row>
    <row r="8" spans="1:29" s="2" customFormat="1" ht="5.0999999999999996" customHeight="1" x14ac:dyDescent="0.2">
      <c r="A8" s="9"/>
      <c r="C8" s="7"/>
      <c r="D8" s="7"/>
      <c r="E8" s="22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</row>
    <row r="9" spans="1:29" ht="15" customHeight="1" x14ac:dyDescent="0.2">
      <c r="A9" s="149"/>
      <c r="B9" s="163"/>
      <c r="C9" s="163"/>
      <c r="D9" s="150"/>
      <c r="E9" s="150" t="s">
        <v>47</v>
      </c>
      <c r="I9" s="288"/>
      <c r="J9" s="288"/>
      <c r="K9" s="288"/>
      <c r="L9" s="288"/>
      <c r="M9" s="288"/>
      <c r="N9" s="288"/>
      <c r="O9" s="288"/>
    </row>
    <row r="10" spans="1:29" ht="15" customHeight="1" x14ac:dyDescent="0.2">
      <c r="A10" s="149"/>
      <c r="B10" s="163"/>
      <c r="C10" s="163"/>
      <c r="D10" s="158" t="str">
        <f>GEPP1!G8</f>
        <v>2023 /2022</v>
      </c>
      <c r="E10" s="164">
        <f>C11</f>
        <v>2023</v>
      </c>
      <c r="I10" s="274"/>
      <c r="J10" s="261"/>
      <c r="K10" s="261"/>
      <c r="L10" s="261"/>
      <c r="M10" s="261"/>
      <c r="N10" s="261"/>
      <c r="O10" s="261"/>
    </row>
    <row r="11" spans="1:29" ht="15" customHeight="1" x14ac:dyDescent="0.2">
      <c r="A11" s="149" t="s">
        <v>17</v>
      </c>
      <c r="B11" s="150">
        <f>GEPP1!O11</f>
        <v>2022</v>
      </c>
      <c r="C11" s="150">
        <f>GEPP1!N11</f>
        <v>2023</v>
      </c>
      <c r="D11" s="159" t="s">
        <v>69</v>
      </c>
      <c r="E11" s="150" t="s">
        <v>69</v>
      </c>
    </row>
    <row r="12" spans="1:29" ht="4.5" customHeight="1" x14ac:dyDescent="0.2">
      <c r="A12" s="2"/>
      <c r="B12" s="22"/>
      <c r="C12" s="22"/>
      <c r="D12" s="22"/>
      <c r="E12" s="22"/>
    </row>
    <row r="13" spans="1:29" ht="25.5" customHeight="1" x14ac:dyDescent="0.2">
      <c r="A13" s="149" t="s">
        <v>86</v>
      </c>
      <c r="B13" s="211">
        <f>GEPP1!O13+GEPP1!Q13+GEPP1!S13</f>
        <v>15732.100000000002</v>
      </c>
      <c r="C13" s="211">
        <f>GEPP1!N13+GEPP1!P13+GEPP1!R13</f>
        <v>15331.1</v>
      </c>
      <c r="D13" s="211">
        <f>GEPP1!C13</f>
        <v>94.2</v>
      </c>
      <c r="E13" s="211">
        <v>100</v>
      </c>
    </row>
    <row r="14" spans="1:29" ht="22.5" customHeight="1" x14ac:dyDescent="0.2">
      <c r="A14" s="19" t="s">
        <v>0</v>
      </c>
      <c r="B14" s="34">
        <f>GEPP1!O13</f>
        <v>15027.7</v>
      </c>
      <c r="C14" s="34">
        <f>GEPP1!N13</f>
        <v>14714.1</v>
      </c>
      <c r="D14" s="34">
        <f>GEPP1!G13</f>
        <v>97.913186981374395</v>
      </c>
      <c r="E14" s="34">
        <f>C14/C13*100</f>
        <v>95.975500779461356</v>
      </c>
    </row>
    <row r="15" spans="1:29" ht="19.5" customHeight="1" x14ac:dyDescent="0.2">
      <c r="A15" s="19" t="s">
        <v>1</v>
      </c>
      <c r="B15" s="34">
        <f>GEPP1!Q13</f>
        <v>588.70000000000005</v>
      </c>
      <c r="C15" s="34">
        <f>GEPP1!P13</f>
        <v>458</v>
      </c>
      <c r="D15" s="34">
        <f>GEPP1!I13</f>
        <v>77.79853915406828</v>
      </c>
      <c r="E15" s="34">
        <f>C15/C13*100</f>
        <v>2.987391641826092</v>
      </c>
    </row>
    <row r="16" spans="1:29" s="2" customFormat="1" ht="19.5" customHeight="1" x14ac:dyDescent="0.2">
      <c r="A16" s="2" t="s">
        <v>97</v>
      </c>
      <c r="B16" s="34">
        <f>GEPP1!S13</f>
        <v>115.7</v>
      </c>
      <c r="C16" s="34">
        <f>GEPP1!R13</f>
        <v>159</v>
      </c>
      <c r="D16" s="257">
        <f>GEPP1!K13</f>
        <v>137.42437337942957</v>
      </c>
      <c r="E16" s="140">
        <f>C16/C14*100</f>
        <v>1.0805961628641914</v>
      </c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  <c r="AA16" s="236"/>
      <c r="AB16" s="236"/>
      <c r="AC16" s="236"/>
    </row>
    <row r="17" spans="1:29" s="2" customFormat="1" ht="5.0999999999999996" customHeight="1" x14ac:dyDescent="0.2">
      <c r="A17" s="136"/>
      <c r="B17" s="151"/>
      <c r="C17" s="151"/>
      <c r="D17" s="151"/>
      <c r="E17" s="152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</row>
    <row r="18" spans="1:29" ht="5.0999999999999996" customHeight="1" x14ac:dyDescent="0.2">
      <c r="A18" s="2"/>
      <c r="B18" s="34"/>
      <c r="C18" s="34"/>
      <c r="D18" s="34"/>
      <c r="E18" s="22"/>
    </row>
    <row r="19" spans="1:29" ht="12" customHeight="1" x14ac:dyDescent="0.2">
      <c r="A19" s="35" t="s">
        <v>2</v>
      </c>
      <c r="B19" s="2"/>
      <c r="C19" s="2"/>
      <c r="D19" s="2"/>
      <c r="E19" s="2"/>
    </row>
    <row r="20" spans="1:29" ht="12" customHeight="1" x14ac:dyDescent="0.2">
      <c r="A20" s="35" t="s">
        <v>3</v>
      </c>
      <c r="B20" s="2"/>
      <c r="C20" s="2"/>
      <c r="D20" s="2"/>
      <c r="E20" s="2"/>
    </row>
    <row r="21" spans="1:29" ht="12" customHeight="1" x14ac:dyDescent="0.2">
      <c r="A21" s="27" t="s">
        <v>149</v>
      </c>
      <c r="B21" s="2"/>
      <c r="C21" s="2"/>
      <c r="D21" s="2"/>
      <c r="E21" s="2"/>
    </row>
    <row r="22" spans="1:29" x14ac:dyDescent="0.2">
      <c r="A22" s="1" t="s">
        <v>152</v>
      </c>
    </row>
    <row r="23" spans="1:29" x14ac:dyDescent="0.2">
      <c r="A23" s="289"/>
      <c r="B23" s="289"/>
      <c r="C23" s="289"/>
      <c r="D23" s="289"/>
      <c r="E23" s="289"/>
      <c r="F23" s="289"/>
      <c r="G23" s="289"/>
    </row>
    <row r="24" spans="1:29" ht="27" customHeight="1" x14ac:dyDescent="0.2">
      <c r="A24" s="286" t="s">
        <v>101</v>
      </c>
      <c r="B24" s="287"/>
      <c r="C24" s="287"/>
      <c r="D24" s="287"/>
      <c r="E24" s="287"/>
    </row>
    <row r="25" spans="1:29" ht="28.5" customHeight="1" x14ac:dyDescent="0.2"/>
    <row r="26" spans="1:29" x14ac:dyDescent="0.2">
      <c r="G26" s="233" t="s">
        <v>12</v>
      </c>
    </row>
    <row r="29" spans="1:29" x14ac:dyDescent="0.2">
      <c r="F29" s="265"/>
      <c r="G29" s="265">
        <v>2019</v>
      </c>
      <c r="H29" s="265">
        <v>2020</v>
      </c>
      <c r="I29" s="265">
        <v>2021</v>
      </c>
      <c r="J29" s="265">
        <v>2022</v>
      </c>
      <c r="K29" s="265">
        <v>2023</v>
      </c>
      <c r="L29" s="265"/>
    </row>
    <row r="30" spans="1:29" x14ac:dyDescent="0.2">
      <c r="F30" s="265"/>
      <c r="G30" s="275">
        <v>20705.599999999999</v>
      </c>
      <c r="H30" s="275">
        <v>19070.900000000001</v>
      </c>
      <c r="I30" s="275">
        <v>17965.5</v>
      </c>
      <c r="J30" s="275">
        <v>15732.1</v>
      </c>
      <c r="K30" s="275">
        <v>15331.1</v>
      </c>
      <c r="L30" s="265"/>
    </row>
    <row r="31" spans="1:29" x14ac:dyDescent="0.2">
      <c r="F31" s="265"/>
      <c r="G31" s="275">
        <v>19861.2</v>
      </c>
      <c r="H31" s="275">
        <v>18156.8</v>
      </c>
      <c r="I31" s="275">
        <v>17104.900000000001</v>
      </c>
      <c r="J31" s="275">
        <v>15027.7</v>
      </c>
      <c r="K31" s="275">
        <v>14714.1</v>
      </c>
      <c r="L31" s="265"/>
    </row>
    <row r="32" spans="1:29" x14ac:dyDescent="0.2">
      <c r="F32" s="265"/>
      <c r="G32" s="265">
        <v>841.9</v>
      </c>
      <c r="H32" s="265">
        <v>898.2</v>
      </c>
      <c r="I32" s="265">
        <v>752.6</v>
      </c>
      <c r="J32" s="265">
        <v>588.70000000000005</v>
      </c>
      <c r="K32" s="266">
        <v>458</v>
      </c>
      <c r="L32" s="265"/>
    </row>
    <row r="41" spans="1:11" x14ac:dyDescent="0.2">
      <c r="B41" s="31"/>
      <c r="C41" s="31"/>
      <c r="D41" s="31"/>
      <c r="E41" s="31"/>
      <c r="F41" s="264"/>
      <c r="G41" s="264"/>
      <c r="H41" s="264"/>
      <c r="I41" s="264"/>
      <c r="J41" s="264"/>
      <c r="K41" s="264"/>
    </row>
    <row r="44" spans="1:11" ht="15.95" customHeight="1" x14ac:dyDescent="0.2"/>
    <row r="46" spans="1:11" x14ac:dyDescent="0.2">
      <c r="A46" s="2"/>
      <c r="B46" s="2"/>
      <c r="C46" s="2"/>
      <c r="D46" s="2"/>
      <c r="E46" s="2"/>
    </row>
    <row r="47" spans="1:11" ht="39.950000000000003" customHeight="1" x14ac:dyDescent="0.2">
      <c r="A47" s="2"/>
      <c r="B47" s="36"/>
      <c r="C47" s="36"/>
      <c r="D47" s="36"/>
      <c r="E47" s="36"/>
      <c r="F47" s="264"/>
      <c r="G47" s="264"/>
      <c r="H47" s="264"/>
      <c r="I47" s="264"/>
      <c r="J47" s="264"/>
      <c r="K47" s="264"/>
    </row>
    <row r="48" spans="1:11" ht="5.0999999999999996" customHeight="1" x14ac:dyDescent="0.2">
      <c r="A48" s="2"/>
      <c r="B48" s="2"/>
      <c r="C48" s="2"/>
      <c r="D48" s="2"/>
      <c r="E48" s="2"/>
    </row>
    <row r="49" spans="1:23" x14ac:dyDescent="0.2">
      <c r="A49" s="2"/>
      <c r="B49" s="2"/>
      <c r="C49" s="2"/>
      <c r="D49" s="2"/>
      <c r="E49" s="2"/>
    </row>
    <row r="50" spans="1:23" x14ac:dyDescent="0.2">
      <c r="C50" s="29"/>
    </row>
    <row r="55" spans="1:23" x14ac:dyDescent="0.2">
      <c r="T55" s="263"/>
    </row>
    <row r="57" spans="1:23" x14ac:dyDescent="0.2">
      <c r="A57" s="247"/>
      <c r="B57" s="247"/>
      <c r="C57" s="247"/>
      <c r="D57" s="247"/>
      <c r="E57" s="247"/>
    </row>
    <row r="58" spans="1:23" x14ac:dyDescent="0.2">
      <c r="A58" s="233"/>
      <c r="B58" s="262">
        <f>[1]GRAF14!B3</f>
        <v>2001</v>
      </c>
      <c r="C58" s="262">
        <f>[1]GRAF14!C3</f>
        <v>2002</v>
      </c>
      <c r="D58" s="262">
        <f>[1]GRAF14!D3</f>
        <v>2003</v>
      </c>
      <c r="E58" s="262">
        <f>[1]GRAF14!E3</f>
        <v>2004</v>
      </c>
      <c r="F58" s="262">
        <f>[1]GRAF14!F3</f>
        <v>2005</v>
      </c>
      <c r="G58" s="262">
        <f>[1]GRAF14!G3</f>
        <v>2006</v>
      </c>
      <c r="H58" s="262">
        <f>[1]GRAF14!H3</f>
        <v>2007</v>
      </c>
      <c r="I58" s="262">
        <f>[1]GRAF14!I3</f>
        <v>2008</v>
      </c>
      <c r="J58" s="262">
        <f>[1]GRAF14!J3</f>
        <v>2009</v>
      </c>
      <c r="K58" s="262">
        <f>[1]GRAF14!K3</f>
        <v>2010</v>
      </c>
      <c r="L58" s="262">
        <f>[1]GRAF14!L3</f>
        <v>2011</v>
      </c>
      <c r="M58" s="262">
        <f>[1]GRAF14!M3</f>
        <v>2012</v>
      </c>
      <c r="N58" s="233">
        <v>2013</v>
      </c>
      <c r="O58" s="233">
        <v>2014</v>
      </c>
      <c r="P58" s="233">
        <v>2015</v>
      </c>
      <c r="Q58" s="233">
        <v>2017</v>
      </c>
      <c r="R58" s="233">
        <v>2018</v>
      </c>
      <c r="S58" s="233">
        <v>2019</v>
      </c>
      <c r="T58" s="233">
        <v>2020</v>
      </c>
      <c r="U58" s="233">
        <v>2021</v>
      </c>
      <c r="V58" s="233">
        <v>2022</v>
      </c>
      <c r="W58" s="233">
        <v>2023</v>
      </c>
    </row>
    <row r="59" spans="1:23" s="233" customFormat="1" x14ac:dyDescent="0.2">
      <c r="A59" s="233" t="s">
        <v>94</v>
      </c>
      <c r="B59" s="262">
        <f>[1]GRAF14!B4</f>
        <v>15299.8</v>
      </c>
      <c r="C59" s="262">
        <f>[1]GRAF14!C4</f>
        <v>15698.8</v>
      </c>
      <c r="D59" s="262">
        <f>[1]GRAF14!D4</f>
        <v>15810.5</v>
      </c>
      <c r="E59" s="262">
        <f>[1]GRAF14!E4</f>
        <v>15633.7</v>
      </c>
      <c r="F59" s="262">
        <f>[1]GRAF14!F4</f>
        <v>15341</v>
      </c>
      <c r="G59" s="262">
        <f>[1]GRAF14!G4</f>
        <v>16468.400000000001</v>
      </c>
      <c r="H59" s="262">
        <f>[1]GRAF14!H4</f>
        <v>17622.5</v>
      </c>
      <c r="I59" s="262">
        <f>[1]GRAF14!I4</f>
        <v>17681.3</v>
      </c>
      <c r="J59" s="262">
        <f>[1]GRAF14!J4</f>
        <v>17727.099999999999</v>
      </c>
      <c r="K59" s="262">
        <f>[1]GRAF14!K4</f>
        <v>17386.8</v>
      </c>
      <c r="L59" s="262">
        <v>17759.400000000001</v>
      </c>
      <c r="M59" s="264">
        <v>18429.900000000001</v>
      </c>
      <c r="N59" s="264">
        <v>19156.400000000001</v>
      </c>
      <c r="O59" s="264">
        <v>19366</v>
      </c>
      <c r="P59" s="264">
        <v>20288</v>
      </c>
      <c r="Q59" s="264">
        <v>20558.099999999999</v>
      </c>
      <c r="R59" s="264">
        <v>20837.02</v>
      </c>
      <c r="S59" s="264">
        <v>20705.599999999999</v>
      </c>
      <c r="T59" s="264">
        <v>19070.900000000001</v>
      </c>
      <c r="U59" s="264">
        <v>17965.5</v>
      </c>
      <c r="V59" s="264">
        <v>15732.1</v>
      </c>
      <c r="W59" s="264">
        <v>15331.1</v>
      </c>
    </row>
    <row r="60" spans="1:23" s="233" customFormat="1" x14ac:dyDescent="0.2">
      <c r="A60" s="233" t="s">
        <v>4</v>
      </c>
      <c r="B60" s="262">
        <f>[1]GRAF14!B5</f>
        <v>14012.5</v>
      </c>
      <c r="C60" s="262">
        <f>[1]GRAF14!C5</f>
        <v>14363.6</v>
      </c>
      <c r="D60" s="262">
        <f>[1]GRAF14!D5</f>
        <v>14714</v>
      </c>
      <c r="E60" s="262">
        <f>[1]GRAF14!E5</f>
        <v>14473.4</v>
      </c>
      <c r="F60" s="262">
        <f>[1]GRAF14!F5</f>
        <v>14538.9</v>
      </c>
      <c r="G60" s="262">
        <f>[1]GRAF14!G5</f>
        <v>15692.6</v>
      </c>
      <c r="H60" s="262">
        <f>[1]GRAF14!H5</f>
        <v>16843.3</v>
      </c>
      <c r="I60" s="262">
        <f>[1]GRAF14!I5</f>
        <v>16780.400000000001</v>
      </c>
      <c r="J60" s="262">
        <f>[1]GRAF14!J5</f>
        <v>16859.3</v>
      </c>
      <c r="K60" s="262">
        <f>[1]GRAF14!K5</f>
        <v>16583.900000000001</v>
      </c>
      <c r="L60" s="262">
        <v>16944.5</v>
      </c>
      <c r="M60" s="264">
        <v>17595.900000000001</v>
      </c>
      <c r="N60" s="264">
        <v>18262.7</v>
      </c>
      <c r="O60" s="264">
        <v>18528.5</v>
      </c>
      <c r="P60" s="264">
        <v>19390</v>
      </c>
      <c r="Q60" s="264">
        <v>19595.2</v>
      </c>
      <c r="R60" s="264">
        <v>20074.02</v>
      </c>
      <c r="S60" s="264">
        <v>19861.2</v>
      </c>
      <c r="T60" s="264">
        <v>18156.8</v>
      </c>
      <c r="U60" s="264">
        <v>17104.900000000001</v>
      </c>
      <c r="V60" s="264">
        <v>15027.7</v>
      </c>
      <c r="W60" s="264">
        <v>14714.1</v>
      </c>
    </row>
    <row r="61" spans="1:23" s="233" customFormat="1" x14ac:dyDescent="0.2">
      <c r="A61" s="233" t="s">
        <v>78</v>
      </c>
      <c r="B61" s="262">
        <f>[1]GRAF14!B6</f>
        <v>1287.3</v>
      </c>
      <c r="C61" s="262">
        <f>[1]GRAF14!C6</f>
        <v>1126.8</v>
      </c>
      <c r="D61" s="262">
        <f>[1]GRAF14!D6</f>
        <v>1096.5</v>
      </c>
      <c r="E61" s="262">
        <f>[1]GRAF14!E6</f>
        <v>1160.3</v>
      </c>
      <c r="F61" s="262">
        <f>[1]GRAF14!F6</f>
        <v>802.1</v>
      </c>
      <c r="G61" s="262">
        <f>[1]GRAF14!G6</f>
        <v>775.8</v>
      </c>
      <c r="H61" s="262">
        <f>[1]GRAF14!H6</f>
        <v>779.3</v>
      </c>
      <c r="I61" s="262">
        <f>[1]GRAF14!I6</f>
        <v>900.9</v>
      </c>
      <c r="J61" s="262">
        <f>[1]GRAF14!J6</f>
        <v>867.8</v>
      </c>
      <c r="K61" s="262">
        <f>[1]GRAF14!K6</f>
        <v>802.9</v>
      </c>
      <c r="L61" s="262">
        <v>814.9</v>
      </c>
      <c r="M61" s="264">
        <v>832</v>
      </c>
      <c r="N61" s="264">
        <v>893.7</v>
      </c>
      <c r="O61" s="264">
        <v>837.5</v>
      </c>
      <c r="P61" s="264">
        <v>898</v>
      </c>
      <c r="Q61" s="264">
        <v>962.9</v>
      </c>
      <c r="R61" s="264">
        <v>763</v>
      </c>
      <c r="S61" s="264">
        <v>841.9</v>
      </c>
      <c r="T61" s="264">
        <v>898.2</v>
      </c>
      <c r="U61" s="264">
        <v>752.6</v>
      </c>
      <c r="V61" s="264">
        <v>588.70000000000005</v>
      </c>
      <c r="W61" s="264">
        <v>458</v>
      </c>
    </row>
    <row r="62" spans="1:23" x14ac:dyDescent="0.2">
      <c r="A62" s="233"/>
      <c r="B62" s="264"/>
      <c r="C62" s="264"/>
      <c r="D62" s="264"/>
      <c r="E62" s="264"/>
      <c r="F62" s="264"/>
      <c r="G62" s="264"/>
      <c r="H62" s="264"/>
      <c r="I62" s="264"/>
      <c r="J62" s="264"/>
      <c r="K62" s="264"/>
    </row>
    <row r="63" spans="1:23" x14ac:dyDescent="0.2">
      <c r="A63" s="233"/>
      <c r="B63" s="264"/>
      <c r="C63" s="264"/>
      <c r="D63" s="264"/>
      <c r="E63" s="264"/>
      <c r="F63" s="264"/>
      <c r="G63" s="264"/>
      <c r="H63" s="264"/>
      <c r="I63" s="264"/>
      <c r="J63" s="264"/>
      <c r="K63" s="264"/>
      <c r="T63" s="263"/>
    </row>
  </sheetData>
  <mergeCells count="4">
    <mergeCell ref="D6:E6"/>
    <mergeCell ref="A24:E24"/>
    <mergeCell ref="I9:O9"/>
    <mergeCell ref="A23:G23"/>
  </mergeCells>
  <phoneticPr fontId="3" type="noConversion"/>
  <printOptions horizontalCentered="1"/>
  <pageMargins left="0.59055118110236227" right="0.59055118110236227" top="0.59055118110236227" bottom="0.59055118110236227" header="0.59055118110236227" footer="0.59055118110236227"/>
  <pageSetup paperSize="119" firstPageNumber="4" orientation="portrait" r:id="rId1"/>
  <headerFooter alignWithMargins="0">
    <oddFooter>&amp;R&amp;9 2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6"/>
  <sheetViews>
    <sheetView showGridLines="0" zoomScaleNormal="100" workbookViewId="0">
      <selection activeCell="A4" sqref="A4"/>
    </sheetView>
  </sheetViews>
  <sheetFormatPr baseColWidth="10" defaultRowHeight="12.75" x14ac:dyDescent="0.2"/>
  <cols>
    <col min="1" max="1" width="38" customWidth="1"/>
    <col min="2" max="5" width="14.140625" style="113" customWidth="1"/>
  </cols>
  <sheetData>
    <row r="1" spans="1:9" s="82" customFormat="1" ht="30" customHeight="1" x14ac:dyDescent="0.25">
      <c r="B1" s="68"/>
      <c r="C1" s="68"/>
      <c r="D1" s="110"/>
      <c r="E1" s="141" t="s">
        <v>148</v>
      </c>
      <c r="H1" s="79"/>
      <c r="I1" s="79"/>
    </row>
    <row r="2" spans="1:9" s="6" customFormat="1" ht="5.0999999999999996" customHeight="1" x14ac:dyDescent="0.2">
      <c r="A2" s="175"/>
      <c r="B2" s="176"/>
      <c r="C2" s="176"/>
      <c r="D2" s="176"/>
      <c r="E2" s="191"/>
      <c r="F2" s="25"/>
      <c r="G2" s="25"/>
      <c r="H2" s="25"/>
      <c r="I2" s="25"/>
    </row>
    <row r="3" spans="1:9" s="6" customFormat="1" ht="5.0999999999999996" customHeight="1" x14ac:dyDescent="0.2">
      <c r="A3" s="3"/>
      <c r="B3" s="174"/>
      <c r="C3" s="174"/>
      <c r="D3" s="174"/>
      <c r="E3" s="111"/>
      <c r="F3" s="25"/>
      <c r="G3" s="25"/>
      <c r="H3" s="25"/>
      <c r="I3" s="25"/>
    </row>
    <row r="4" spans="1:9" s="75" customFormat="1" ht="15" customHeight="1" x14ac:dyDescent="0.2">
      <c r="A4" s="148" t="s">
        <v>127</v>
      </c>
      <c r="B4" s="105"/>
      <c r="C4" s="105"/>
      <c r="D4" s="105"/>
      <c r="E4" s="112"/>
    </row>
    <row r="5" spans="1:9" s="75" customFormat="1" ht="9.75" customHeight="1" x14ac:dyDescent="0.2">
      <c r="A5" s="69"/>
      <c r="B5" s="105"/>
      <c r="C5" s="105"/>
      <c r="D5" s="105"/>
      <c r="F5" s="27"/>
    </row>
    <row r="6" spans="1:9" s="75" customFormat="1" x14ac:dyDescent="0.2">
      <c r="A6" s="69"/>
      <c r="B6" s="105"/>
      <c r="C6" s="105"/>
      <c r="D6" s="105"/>
      <c r="E6" s="250" t="s">
        <v>62</v>
      </c>
      <c r="F6" s="285"/>
      <c r="G6" s="285"/>
    </row>
    <row r="7" spans="1:9" ht="0.75" customHeight="1" x14ac:dyDescent="0.2">
      <c r="A7" s="192"/>
      <c r="B7" s="193"/>
      <c r="C7" s="193"/>
      <c r="D7" s="193"/>
      <c r="E7" s="193"/>
    </row>
    <row r="8" spans="1:9" s="114" customFormat="1" ht="11.25" customHeight="1" x14ac:dyDescent="0.2">
      <c r="A8" s="196"/>
      <c r="B8" s="196"/>
      <c r="C8" s="196"/>
      <c r="D8" s="197" t="s">
        <v>150</v>
      </c>
      <c r="E8" s="198"/>
    </row>
    <row r="9" spans="1:9" s="114" customFormat="1" ht="11.25" customHeight="1" x14ac:dyDescent="0.2">
      <c r="A9" s="196" t="s">
        <v>87</v>
      </c>
      <c r="B9" s="197">
        <v>2022</v>
      </c>
      <c r="C9" s="197">
        <v>2023</v>
      </c>
      <c r="D9" s="197" t="s">
        <v>69</v>
      </c>
      <c r="E9" s="198" t="s">
        <v>126</v>
      </c>
    </row>
    <row r="10" spans="1:9" ht="3.75" customHeight="1" x14ac:dyDescent="0.2">
      <c r="A10" s="1"/>
      <c r="B10" s="30"/>
      <c r="C10" s="30"/>
      <c r="D10" s="30"/>
      <c r="E10" s="30"/>
    </row>
    <row r="11" spans="1:9" s="114" customFormat="1" ht="16.5" customHeight="1" x14ac:dyDescent="0.2">
      <c r="A11" s="196" t="s">
        <v>123</v>
      </c>
      <c r="B11" s="223">
        <f>B13+B18</f>
        <v>18322.8</v>
      </c>
      <c r="C11" s="223">
        <f>C13+C18</f>
        <v>19825</v>
      </c>
      <c r="D11" s="223">
        <f>C11/B11*100</f>
        <v>108.19852860916454</v>
      </c>
      <c r="E11" s="223">
        <f>E13+E18</f>
        <v>100</v>
      </c>
    </row>
    <row r="12" spans="1:9" ht="4.5" customHeight="1" x14ac:dyDescent="0.2">
      <c r="A12" s="1"/>
      <c r="B12" s="52"/>
      <c r="C12" s="52"/>
      <c r="D12" s="115"/>
      <c r="E12" s="115"/>
    </row>
    <row r="13" spans="1:9" s="114" customFormat="1" ht="20.100000000000001" customHeight="1" x14ac:dyDescent="0.2">
      <c r="A13" s="196" t="s">
        <v>124</v>
      </c>
      <c r="B13" s="223">
        <f>SUM(B14:B17)</f>
        <v>17569.3</v>
      </c>
      <c r="C13" s="223">
        <f>SUM(C14:C17)</f>
        <v>19119.5</v>
      </c>
      <c r="D13" s="223">
        <f>C13/B13*100</f>
        <v>108.82334526702829</v>
      </c>
      <c r="E13" s="223">
        <f>C13/C11*100</f>
        <v>96.441361916771754</v>
      </c>
      <c r="G13" s="115"/>
      <c r="H13" s="115"/>
      <c r="I13" s="115"/>
    </row>
    <row r="14" spans="1:9" ht="20.100000000000001" customHeight="1" x14ac:dyDescent="0.2">
      <c r="A14" s="1" t="s">
        <v>144</v>
      </c>
      <c r="B14" s="52">
        <v>14666</v>
      </c>
      <c r="C14" s="52">
        <v>14370.9</v>
      </c>
      <c r="D14" s="52">
        <f>C14/B14*100</f>
        <v>97.987863084685671</v>
      </c>
      <c r="E14" s="52">
        <f>C14/C$11*100</f>
        <v>72.488776796973525</v>
      </c>
      <c r="G14" s="52"/>
      <c r="H14" s="52"/>
      <c r="I14" s="52"/>
    </row>
    <row r="15" spans="1:9" ht="20.100000000000001" customHeight="1" x14ac:dyDescent="0.2">
      <c r="A15" s="1" t="s">
        <v>145</v>
      </c>
      <c r="B15" s="52">
        <v>312.60000000000002</v>
      </c>
      <c r="C15" s="52">
        <v>254.8</v>
      </c>
      <c r="D15" s="52">
        <f t="shared" ref="D15:D17" si="0">C15/B15*100</f>
        <v>81.509916826615481</v>
      </c>
      <c r="E15" s="52">
        <f t="shared" ref="E15:E17" si="1">C15/C$11*100</f>
        <v>1.2852459016393445</v>
      </c>
      <c r="G15" s="52"/>
      <c r="H15" s="52"/>
      <c r="I15" s="52"/>
    </row>
    <row r="16" spans="1:9" ht="20.100000000000001" customHeight="1" x14ac:dyDescent="0.2">
      <c r="A16" s="1" t="s">
        <v>146</v>
      </c>
      <c r="B16" s="52">
        <v>0</v>
      </c>
      <c r="C16" s="52">
        <v>0</v>
      </c>
      <c r="D16" s="52">
        <v>0</v>
      </c>
      <c r="E16" s="52">
        <f t="shared" si="1"/>
        <v>0</v>
      </c>
      <c r="G16" s="52"/>
      <c r="H16" s="52"/>
      <c r="I16" s="52"/>
    </row>
    <row r="17" spans="1:9" ht="20.100000000000001" customHeight="1" x14ac:dyDescent="0.2">
      <c r="A17" s="1" t="s">
        <v>156</v>
      </c>
      <c r="B17" s="52">
        <v>2590.6999999999998</v>
      </c>
      <c r="C17" s="52">
        <v>4493.8</v>
      </c>
      <c r="D17" s="52">
        <f t="shared" si="0"/>
        <v>173.45891071911069</v>
      </c>
      <c r="E17" s="52">
        <f t="shared" si="1"/>
        <v>22.66733921815889</v>
      </c>
      <c r="G17" s="52"/>
      <c r="H17" s="52"/>
      <c r="I17" s="52"/>
    </row>
    <row r="18" spans="1:9" s="114" customFormat="1" ht="20.100000000000001" customHeight="1" x14ac:dyDescent="0.2">
      <c r="A18" s="196" t="s">
        <v>125</v>
      </c>
      <c r="B18" s="223">
        <f>SUM(B19:B21)</f>
        <v>753.50000000000011</v>
      </c>
      <c r="C18" s="223">
        <f>SUM(C19:C21)</f>
        <v>705.5</v>
      </c>
      <c r="D18" s="223">
        <f>C18/B18*100</f>
        <v>93.629727936297272</v>
      </c>
      <c r="E18" s="223">
        <f>C18/C11*100</f>
        <v>3.5586380832282472</v>
      </c>
      <c r="G18" s="115"/>
      <c r="H18" s="115"/>
      <c r="I18" s="115"/>
    </row>
    <row r="19" spans="1:9" ht="20.100000000000001" customHeight="1" x14ac:dyDescent="0.2">
      <c r="A19" s="1" t="s">
        <v>144</v>
      </c>
      <c r="B19" s="52">
        <v>477.3</v>
      </c>
      <c r="C19" s="52">
        <v>502.2</v>
      </c>
      <c r="D19" s="52">
        <f t="shared" ref="D19:D21" si="2">C19/B19*100</f>
        <v>105.21684475172847</v>
      </c>
      <c r="E19" s="52">
        <f>C19/C$11*100</f>
        <v>2.5331651954602772</v>
      </c>
      <c r="G19" s="52"/>
      <c r="H19" s="52"/>
      <c r="I19" s="52"/>
    </row>
    <row r="20" spans="1:9" ht="20.100000000000001" customHeight="1" x14ac:dyDescent="0.2">
      <c r="A20" s="1" t="s">
        <v>145</v>
      </c>
      <c r="B20" s="52">
        <v>276.10000000000002</v>
      </c>
      <c r="C20" s="52">
        <v>203.2</v>
      </c>
      <c r="D20" s="52">
        <f t="shared" si="2"/>
        <v>73.596522998913429</v>
      </c>
      <c r="E20" s="52">
        <f t="shared" ref="E20:E21" si="3">C20/C$11*100</f>
        <v>1.0249684741488019</v>
      </c>
      <c r="G20" s="52"/>
      <c r="H20" s="52"/>
      <c r="I20" s="52"/>
    </row>
    <row r="21" spans="1:9" ht="20.100000000000001" customHeight="1" x14ac:dyDescent="0.2">
      <c r="A21" t="s">
        <v>146</v>
      </c>
      <c r="B21" s="52">
        <v>0.1</v>
      </c>
      <c r="C21" s="52">
        <v>0.1</v>
      </c>
      <c r="D21" s="52">
        <f t="shared" si="2"/>
        <v>100</v>
      </c>
      <c r="E21" s="52">
        <f t="shared" si="3"/>
        <v>5.0441361916771764E-4</v>
      </c>
    </row>
    <row r="22" spans="1:9" ht="5.0999999999999996" customHeight="1" x14ac:dyDescent="0.2">
      <c r="A22" s="136"/>
      <c r="B22" s="277"/>
      <c r="C22" s="277"/>
      <c r="D22" s="278"/>
      <c r="E22" s="278"/>
      <c r="G22" s="52"/>
      <c r="H22" s="52"/>
      <c r="I22" s="52"/>
    </row>
    <row r="23" spans="1:9" ht="5.0999999999999996" customHeight="1" x14ac:dyDescent="0.2">
      <c r="A23" s="279"/>
      <c r="B23" s="280"/>
      <c r="C23" s="280"/>
      <c r="D23" s="280"/>
      <c r="E23" s="280"/>
    </row>
    <row r="24" spans="1:9" x14ac:dyDescent="0.2">
      <c r="A24" s="1" t="s">
        <v>155</v>
      </c>
      <c r="B24" s="252"/>
      <c r="C24" s="252"/>
      <c r="D24" s="52"/>
      <c r="E24" s="52"/>
    </row>
    <row r="25" spans="1:9" x14ac:dyDescent="0.2">
      <c r="A25" s="1"/>
      <c r="B25" s="252"/>
      <c r="C25" s="252"/>
      <c r="D25" s="52"/>
      <c r="E25" s="52"/>
    </row>
    <row r="26" spans="1:9" x14ac:dyDescent="0.2">
      <c r="A26" s="1"/>
      <c r="B26" s="252"/>
      <c r="C26" s="252"/>
      <c r="D26" s="52"/>
      <c r="E26" s="52"/>
    </row>
    <row r="27" spans="1:9" x14ac:dyDescent="0.2">
      <c r="A27" s="1"/>
      <c r="B27" s="252"/>
      <c r="C27" s="252"/>
      <c r="D27" s="52"/>
      <c r="E27" s="52"/>
    </row>
    <row r="28" spans="1:9" x14ac:dyDescent="0.2">
      <c r="A28" s="1"/>
      <c r="B28" s="252"/>
      <c r="C28" s="252"/>
      <c r="D28" s="52"/>
      <c r="E28" s="52"/>
    </row>
    <row r="29" spans="1:9" x14ac:dyDescent="0.2">
      <c r="A29" s="1"/>
      <c r="B29" s="252"/>
      <c r="C29" s="252"/>
      <c r="D29" s="52"/>
      <c r="E29" s="52"/>
    </row>
    <row r="30" spans="1:9" x14ac:dyDescent="0.2">
      <c r="A30" s="1"/>
      <c r="B30" s="252"/>
      <c r="C30" s="252"/>
      <c r="D30" s="52"/>
      <c r="E30" s="52"/>
    </row>
    <row r="31" spans="1:9" x14ac:dyDescent="0.2">
      <c r="A31" s="1"/>
      <c r="B31" s="52"/>
      <c r="C31" s="52"/>
      <c r="D31" s="52"/>
      <c r="E31" s="52"/>
    </row>
    <row r="32" spans="1:9" x14ac:dyDescent="0.2">
      <c r="A32" s="1"/>
      <c r="B32" s="252"/>
      <c r="C32" s="252"/>
      <c r="D32" s="52"/>
      <c r="E32" s="52"/>
    </row>
    <row r="33" spans="1:5" x14ac:dyDescent="0.2">
      <c r="A33" s="1"/>
      <c r="B33" s="252"/>
      <c r="C33" s="252"/>
      <c r="D33" s="52"/>
      <c r="E33" s="52"/>
    </row>
    <row r="34" spans="1:5" x14ac:dyDescent="0.2">
      <c r="A34" s="2"/>
      <c r="B34" s="53"/>
      <c r="C34" s="53"/>
      <c r="D34" s="53"/>
      <c r="E34" s="53"/>
    </row>
    <row r="35" spans="1:5" x14ac:dyDescent="0.2">
      <c r="A35" s="2"/>
      <c r="B35" s="250"/>
      <c r="C35" s="250"/>
      <c r="D35" s="250"/>
      <c r="E35" s="250"/>
    </row>
    <row r="36" spans="1:5" x14ac:dyDescent="0.2">
      <c r="A36" s="192"/>
      <c r="B36" s="200"/>
      <c r="C36" s="200"/>
      <c r="D36" s="200"/>
      <c r="E36" s="200"/>
    </row>
  </sheetData>
  <mergeCells count="1">
    <mergeCell ref="F6:G6"/>
  </mergeCells>
  <printOptions horizontalCentered="1"/>
  <pageMargins left="0.59055118110236227" right="0.59055118110236227" top="0.59055118110236227" bottom="0.59055118110236227" header="0.59055118110236227" footer="0.59055118110236227"/>
  <pageSetup paperSize="119" orientation="portrait" r:id="rId1"/>
  <headerFooter alignWithMargins="0">
    <oddFooter>&amp;R&amp;9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0"/>
  </sheetPr>
  <dimension ref="A1:IV59"/>
  <sheetViews>
    <sheetView showGridLines="0" zoomScaleNormal="100" zoomScaleSheetLayoutView="100" workbookViewId="0">
      <selection activeCell="A4" sqref="A4"/>
    </sheetView>
  </sheetViews>
  <sheetFormatPr baseColWidth="10" defaultColWidth="11.42578125" defaultRowHeight="12" x14ac:dyDescent="0.2"/>
  <cols>
    <col min="1" max="1" width="19.28515625" style="1" customWidth="1"/>
    <col min="2" max="2" width="8.7109375" style="1" customWidth="1"/>
    <col min="3" max="3" width="7.7109375" style="21" customWidth="1"/>
    <col min="4" max="4" width="1" style="1" customWidth="1"/>
    <col min="5" max="5" width="8" style="39" customWidth="1"/>
    <col min="6" max="6" width="3.5703125" style="21" customWidth="1"/>
    <col min="7" max="7" width="5.7109375" style="21" customWidth="1"/>
    <col min="8" max="8" width="14.140625" style="1" customWidth="1"/>
    <col min="9" max="9" width="9.85546875" style="21" customWidth="1"/>
    <col min="10" max="10" width="7.85546875" style="1" customWidth="1"/>
    <col min="11" max="11" width="9" style="39" customWidth="1"/>
    <col min="12" max="12" width="11.42578125" style="1"/>
    <col min="13" max="13" width="18.7109375" style="1" customWidth="1"/>
    <col min="14" max="15" width="11.42578125" style="247"/>
    <col min="16" max="16384" width="11.42578125" style="1"/>
  </cols>
  <sheetData>
    <row r="1" spans="1:256" s="67" customFormat="1" ht="30" customHeight="1" x14ac:dyDescent="0.25">
      <c r="A1" s="142"/>
      <c r="B1" s="142"/>
      <c r="C1" s="142"/>
      <c r="D1" s="142"/>
      <c r="E1" s="143"/>
      <c r="F1" s="144"/>
      <c r="G1" s="145"/>
      <c r="H1" s="145"/>
      <c r="I1" s="145"/>
      <c r="J1" s="145"/>
      <c r="K1" s="147" t="s">
        <v>148</v>
      </c>
      <c r="N1" s="246"/>
      <c r="O1" s="246"/>
    </row>
    <row r="2" spans="1:256" ht="5.0999999999999996" customHeight="1" x14ac:dyDescent="0.25">
      <c r="A2" s="136"/>
      <c r="B2" s="136"/>
      <c r="C2" s="136"/>
      <c r="D2" s="136"/>
      <c r="E2" s="165"/>
      <c r="F2" s="167"/>
      <c r="G2" s="168"/>
      <c r="H2" s="168"/>
      <c r="I2" s="168"/>
      <c r="J2" s="168"/>
      <c r="K2" s="168"/>
    </row>
    <row r="3" spans="1:256" ht="5.0999999999999996" customHeight="1" x14ac:dyDescent="0.2">
      <c r="A3" s="2"/>
      <c r="B3" s="2"/>
      <c r="C3" s="2"/>
      <c r="D3" s="2"/>
      <c r="E3" s="22"/>
      <c r="F3" s="4"/>
      <c r="G3" s="5"/>
      <c r="H3" s="5"/>
      <c r="I3" s="5"/>
      <c r="J3" s="5"/>
      <c r="K3" s="5"/>
    </row>
    <row r="4" spans="1:256" s="75" customFormat="1" ht="12.75" customHeight="1" x14ac:dyDescent="0.2">
      <c r="A4" s="148" t="s">
        <v>153</v>
      </c>
      <c r="B4" s="69"/>
      <c r="C4" s="70"/>
      <c r="D4" s="71"/>
      <c r="E4" s="104"/>
      <c r="F4" s="72"/>
      <c r="G4" s="72"/>
      <c r="H4" s="73"/>
      <c r="I4" s="72"/>
      <c r="J4" s="74"/>
      <c r="K4" s="103"/>
      <c r="L4" s="73"/>
      <c r="M4" s="234" t="str">
        <f>[2]TPUB1_4!$B$38</f>
        <v>Enero - Diciembre</v>
      </c>
      <c r="N4" s="248"/>
      <c r="O4" s="248"/>
      <c r="P4" s="234"/>
      <c r="Q4" s="234"/>
      <c r="R4" s="234"/>
      <c r="S4" s="234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</row>
    <row r="5" spans="1:256" s="75" customFormat="1" ht="12.75" customHeight="1" x14ac:dyDescent="0.2">
      <c r="A5" s="106"/>
      <c r="B5" s="76"/>
      <c r="C5" s="76"/>
      <c r="D5" s="76"/>
      <c r="E5" s="105"/>
      <c r="F5" s="76"/>
      <c r="G5" s="76"/>
      <c r="H5" s="76"/>
      <c r="I5" s="76"/>
      <c r="J5" s="76"/>
      <c r="K5" s="103"/>
      <c r="L5" s="76"/>
      <c r="M5" s="235" t="str">
        <f>CONCATENATE(M4," de ",N11)</f>
        <v>Enero - Diciembre de 2023</v>
      </c>
      <c r="N5" s="249"/>
      <c r="O5" s="249"/>
      <c r="P5" s="235"/>
      <c r="Q5" s="235"/>
      <c r="R5" s="235"/>
      <c r="S5" s="235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 t="s">
        <v>68</v>
      </c>
      <c r="GH5" s="76" t="s">
        <v>68</v>
      </c>
      <c r="GI5" s="76" t="s">
        <v>68</v>
      </c>
      <c r="GJ5" s="76" t="s">
        <v>68</v>
      </c>
      <c r="GK5" s="76" t="s">
        <v>68</v>
      </c>
      <c r="GL5" s="76" t="s">
        <v>68</v>
      </c>
      <c r="GM5" s="76" t="s">
        <v>68</v>
      </c>
      <c r="GN5" s="76" t="s">
        <v>68</v>
      </c>
      <c r="GO5" s="76" t="s">
        <v>68</v>
      </c>
      <c r="GP5" s="76" t="s">
        <v>68</v>
      </c>
      <c r="GQ5" s="76" t="s">
        <v>68</v>
      </c>
      <c r="GR5" s="76" t="s">
        <v>68</v>
      </c>
      <c r="GS5" s="76" t="s">
        <v>68</v>
      </c>
      <c r="GT5" s="76" t="s">
        <v>68</v>
      </c>
      <c r="GU5" s="76" t="s">
        <v>68</v>
      </c>
      <c r="GV5" s="76" t="s">
        <v>68</v>
      </c>
      <c r="GW5" s="76" t="s">
        <v>68</v>
      </c>
      <c r="GX5" s="76" t="s">
        <v>68</v>
      </c>
      <c r="GY5" s="76" t="s">
        <v>68</v>
      </c>
      <c r="GZ5" s="76" t="s">
        <v>68</v>
      </c>
      <c r="HA5" s="76" t="s">
        <v>68</v>
      </c>
      <c r="HB5" s="76" t="s">
        <v>68</v>
      </c>
      <c r="HC5" s="76" t="s">
        <v>68</v>
      </c>
      <c r="HD5" s="76" t="s">
        <v>68</v>
      </c>
      <c r="HE5" s="76" t="s">
        <v>68</v>
      </c>
      <c r="HF5" s="76" t="s">
        <v>68</v>
      </c>
      <c r="HG5" s="76" t="s">
        <v>68</v>
      </c>
      <c r="HH5" s="76" t="s">
        <v>68</v>
      </c>
      <c r="HI5" s="76" t="s">
        <v>68</v>
      </c>
      <c r="HJ5" s="76" t="s">
        <v>68</v>
      </c>
      <c r="HK5" s="76" t="s">
        <v>68</v>
      </c>
      <c r="HL5" s="76" t="s">
        <v>68</v>
      </c>
      <c r="HM5" s="76" t="s">
        <v>68</v>
      </c>
      <c r="HN5" s="76" t="s">
        <v>68</v>
      </c>
      <c r="HO5" s="76" t="s">
        <v>68</v>
      </c>
      <c r="HP5" s="76" t="s">
        <v>68</v>
      </c>
      <c r="HQ5" s="76" t="s">
        <v>68</v>
      </c>
      <c r="HR5" s="76" t="s">
        <v>68</v>
      </c>
      <c r="HS5" s="76" t="s">
        <v>68</v>
      </c>
      <c r="HT5" s="76" t="s">
        <v>68</v>
      </c>
      <c r="HU5" s="76" t="s">
        <v>68</v>
      </c>
      <c r="HV5" s="76" t="s">
        <v>68</v>
      </c>
      <c r="HW5" s="76" t="s">
        <v>68</v>
      </c>
      <c r="HX5" s="76" t="s">
        <v>68</v>
      </c>
      <c r="HY5" s="76" t="s">
        <v>68</v>
      </c>
      <c r="HZ5" s="76" t="s">
        <v>68</v>
      </c>
      <c r="IA5" s="76" t="s">
        <v>68</v>
      </c>
      <c r="IB5" s="76" t="s">
        <v>68</v>
      </c>
      <c r="IC5" s="76" t="s">
        <v>68</v>
      </c>
      <c r="ID5" s="76" t="s">
        <v>68</v>
      </c>
      <c r="IE5" s="76" t="s">
        <v>68</v>
      </c>
      <c r="IF5" s="76" t="s">
        <v>68</v>
      </c>
      <c r="IG5" s="76" t="s">
        <v>68</v>
      </c>
      <c r="IH5" s="76" t="s">
        <v>68</v>
      </c>
      <c r="II5" s="76" t="s">
        <v>68</v>
      </c>
      <c r="IJ5" s="76" t="s">
        <v>68</v>
      </c>
      <c r="IK5" s="76" t="s">
        <v>68</v>
      </c>
      <c r="IL5" s="76" t="s">
        <v>68</v>
      </c>
      <c r="IM5" s="76" t="s">
        <v>68</v>
      </c>
      <c r="IN5" s="76" t="s">
        <v>68</v>
      </c>
      <c r="IO5" s="76" t="s">
        <v>68</v>
      </c>
      <c r="IP5" s="76" t="s">
        <v>68</v>
      </c>
      <c r="IQ5" s="76" t="s">
        <v>68</v>
      </c>
      <c r="IR5" s="76" t="s">
        <v>68</v>
      </c>
      <c r="IS5" s="76" t="s">
        <v>68</v>
      </c>
      <c r="IT5" s="76" t="s">
        <v>68</v>
      </c>
      <c r="IU5" s="76" t="s">
        <v>68</v>
      </c>
      <c r="IV5" s="76" t="s">
        <v>68</v>
      </c>
    </row>
    <row r="6" spans="1:256" s="2" customFormat="1" ht="12" customHeight="1" x14ac:dyDescent="0.2">
      <c r="C6" s="7"/>
      <c r="E6" s="23"/>
      <c r="F6" s="7"/>
      <c r="G6" s="7"/>
      <c r="I6" s="7"/>
      <c r="J6" s="285" t="s">
        <v>62</v>
      </c>
      <c r="K6" s="285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</row>
    <row r="7" spans="1:256" s="2" customFormat="1" ht="5.0999999999999996" customHeight="1" x14ac:dyDescent="0.2">
      <c r="A7" s="123"/>
      <c r="B7" s="146"/>
      <c r="C7" s="146"/>
      <c r="D7" s="96"/>
      <c r="E7" s="12"/>
      <c r="F7" s="96"/>
      <c r="G7" s="96"/>
      <c r="H7" s="96"/>
      <c r="I7" s="96"/>
      <c r="J7" s="96"/>
      <c r="K7" s="12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</row>
    <row r="8" spans="1:256" s="8" customFormat="1" ht="15" customHeight="1" x14ac:dyDescent="0.2">
      <c r="A8" s="149"/>
      <c r="B8" s="180"/>
      <c r="C8" s="202" t="s">
        <v>147</v>
      </c>
      <c r="D8" s="150"/>
      <c r="E8" s="159" t="s">
        <v>8</v>
      </c>
      <c r="F8" s="203"/>
      <c r="G8" s="202" t="s">
        <v>147</v>
      </c>
      <c r="H8" s="160" t="s">
        <v>11</v>
      </c>
      <c r="I8" s="202" t="s">
        <v>147</v>
      </c>
      <c r="J8" s="150"/>
      <c r="K8" s="202" t="s">
        <v>147</v>
      </c>
      <c r="L8" s="237"/>
      <c r="M8" s="237" t="s">
        <v>13</v>
      </c>
      <c r="N8" s="290" t="s">
        <v>85</v>
      </c>
      <c r="O8" s="290"/>
      <c r="P8" s="290" t="s">
        <v>78</v>
      </c>
      <c r="Q8" s="290"/>
      <c r="R8" s="267" t="s">
        <v>95</v>
      </c>
      <c r="S8" s="237"/>
      <c r="T8" s="237"/>
      <c r="U8" s="237"/>
      <c r="V8" s="237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</row>
    <row r="9" spans="1:256" s="8" customFormat="1" ht="5.0999999999999996" hidden="1" customHeight="1" x14ac:dyDescent="0.2">
      <c r="A9" s="149"/>
      <c r="B9" s="149"/>
      <c r="C9" s="160"/>
      <c r="D9" s="150"/>
      <c r="E9" s="159"/>
      <c r="F9" s="150"/>
      <c r="G9" s="160"/>
      <c r="H9" s="150"/>
      <c r="I9" s="160"/>
      <c r="J9" s="150"/>
      <c r="K9" s="159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</row>
    <row r="10" spans="1:256" s="8" customFormat="1" ht="5.0999999999999996" hidden="1" customHeight="1" x14ac:dyDescent="0.2">
      <c r="A10" s="149"/>
      <c r="B10" s="149"/>
      <c r="C10" s="160"/>
      <c r="D10" s="150"/>
      <c r="E10" s="159"/>
      <c r="F10" s="150"/>
      <c r="G10" s="160"/>
      <c r="H10" s="150"/>
      <c r="I10" s="159"/>
      <c r="J10" s="150"/>
      <c r="K10" s="159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</row>
    <row r="11" spans="1:256" s="8" customFormat="1" ht="15" customHeight="1" x14ac:dyDescent="0.2">
      <c r="A11" s="156" t="s">
        <v>17</v>
      </c>
      <c r="B11" s="150" t="s">
        <v>16</v>
      </c>
      <c r="C11" s="159" t="s">
        <v>69</v>
      </c>
      <c r="D11" s="157"/>
      <c r="E11" s="159" t="s">
        <v>9</v>
      </c>
      <c r="F11" s="159"/>
      <c r="G11" s="161" t="s">
        <v>69</v>
      </c>
      <c r="H11" s="159" t="s">
        <v>10</v>
      </c>
      <c r="I11" s="159" t="s">
        <v>69</v>
      </c>
      <c r="J11" s="159" t="s">
        <v>96</v>
      </c>
      <c r="K11" s="162" t="s">
        <v>69</v>
      </c>
      <c r="L11" s="237"/>
      <c r="M11" s="237"/>
      <c r="N11" s="237">
        <v>2023</v>
      </c>
      <c r="O11" s="237">
        <v>2022</v>
      </c>
      <c r="P11" s="237">
        <v>2023</v>
      </c>
      <c r="Q11" s="237">
        <v>2022</v>
      </c>
      <c r="R11" s="237">
        <v>2023</v>
      </c>
      <c r="S11" s="237">
        <v>2022</v>
      </c>
      <c r="T11" s="237"/>
      <c r="U11" s="237"/>
      <c r="V11" s="237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</row>
    <row r="12" spans="1:256" ht="5.0999999999999996" customHeight="1" x14ac:dyDescent="0.2">
      <c r="A12" s="14"/>
      <c r="B12" s="15"/>
      <c r="C12" s="16"/>
      <c r="D12" s="15"/>
      <c r="E12" s="17"/>
      <c r="F12" s="17"/>
      <c r="G12" s="17"/>
      <c r="H12" s="15"/>
      <c r="I12" s="17"/>
      <c r="J12" s="15"/>
      <c r="K12" s="17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</row>
    <row r="13" spans="1:256" ht="15" customHeight="1" x14ac:dyDescent="0.2">
      <c r="A13" s="156" t="s">
        <v>15</v>
      </c>
      <c r="B13" s="162">
        <f>SUM(B14:B29)</f>
        <v>15331.1</v>
      </c>
      <c r="C13" s="162">
        <v>94.2</v>
      </c>
      <c r="D13" s="162"/>
      <c r="E13" s="162">
        <f>SUM(E14:E29)</f>
        <v>14714.1</v>
      </c>
      <c r="F13" s="162"/>
      <c r="G13" s="253">
        <f>IF(AND(N13&gt;0,O13&gt;0),IF(N13/O13*100&gt;1000,"Z",N13/O13*100),". .")</f>
        <v>97.913186981374395</v>
      </c>
      <c r="H13" s="201">
        <f>SUM(H14:H29)</f>
        <v>458</v>
      </c>
      <c r="I13" s="162">
        <f t="shared" ref="I13:K29" si="0">IF(AND(P13&gt;0,Q13&gt;0),IF(P13/Q13*100&gt;1000,"Z",P13/Q13*100),". .")</f>
        <v>77.79853915406828</v>
      </c>
      <c r="J13" s="162">
        <f>SUM(J14:J29)</f>
        <v>159</v>
      </c>
      <c r="K13" s="162">
        <f>IF(AND(R13&gt;0,S13&gt;0),IF(R13/S13*100&gt;1000,"Z",R13/S13*100),". .")</f>
        <v>137.42437337942957</v>
      </c>
      <c r="L13" s="233"/>
      <c r="M13" s="238" t="s">
        <v>15</v>
      </c>
      <c r="N13" s="268">
        <v>14714.1</v>
      </c>
      <c r="O13" s="268">
        <v>15027.7</v>
      </c>
      <c r="P13" s="268">
        <v>458</v>
      </c>
      <c r="Q13" s="268">
        <v>588.70000000000005</v>
      </c>
      <c r="R13" s="263">
        <v>159</v>
      </c>
      <c r="S13" s="233">
        <v>115.7</v>
      </c>
      <c r="T13" s="233"/>
      <c r="U13" s="233"/>
      <c r="V13" s="233"/>
    </row>
    <row r="14" spans="1:256" ht="14.1" customHeight="1" x14ac:dyDescent="0.2">
      <c r="A14" s="19" t="s">
        <v>31</v>
      </c>
      <c r="B14" s="53">
        <f>E14+J14</f>
        <v>149</v>
      </c>
      <c r="C14" s="118">
        <v>144.30000000000001</v>
      </c>
      <c r="D14" s="20"/>
      <c r="E14" s="53">
        <f>IF(N14&gt;0,N14,"-")</f>
        <v>149</v>
      </c>
      <c r="F14" s="20"/>
      <c r="G14" s="20">
        <f t="shared" ref="G14:G29" si="1">IF(AND(N14&gt;0,O14&gt;0),IF(N14/O14*100&gt;1000,"Z",N14/O14*100),". .")</f>
        <v>108.52148579752365</v>
      </c>
      <c r="H14" s="23" t="s">
        <v>98</v>
      </c>
      <c r="I14" s="20" t="str">
        <f t="shared" si="0"/>
        <v>. .</v>
      </c>
      <c r="J14" s="20" t="str">
        <f>IF(R14&gt;0,R14,"0")</f>
        <v>0</v>
      </c>
      <c r="K14" s="53" t="str">
        <f t="shared" ref="K14" si="2">IF(S14&gt;0,S14,"-")</f>
        <v>-</v>
      </c>
      <c r="L14" s="233"/>
      <c r="M14" s="239" t="s">
        <v>31</v>
      </c>
      <c r="N14" s="268">
        <v>149</v>
      </c>
      <c r="O14" s="268">
        <v>137.30000000000001</v>
      </c>
      <c r="P14" s="268"/>
      <c r="Q14" s="268"/>
      <c r="R14" s="233"/>
      <c r="S14" s="233"/>
      <c r="T14" s="264"/>
      <c r="U14" s="233"/>
      <c r="V14" s="233"/>
    </row>
    <row r="15" spans="1:256" ht="14.1" customHeight="1" x14ac:dyDescent="0.2">
      <c r="A15" s="19" t="s">
        <v>74</v>
      </c>
      <c r="B15" s="53">
        <f>E15+H15+J15</f>
        <v>1470.8</v>
      </c>
      <c r="C15" s="118">
        <v>88.8</v>
      </c>
      <c r="D15" s="20"/>
      <c r="E15" s="53">
        <f t="shared" ref="E15:E29" si="3">IF(N15&gt;0,N15,"-")</f>
        <v>1318.3</v>
      </c>
      <c r="F15" s="20"/>
      <c r="G15" s="20">
        <f t="shared" si="1"/>
        <v>124.90998673488723</v>
      </c>
      <c r="H15" s="107">
        <f>IF(P15&gt;0,P15,"-")</f>
        <v>1.1000000000000001</v>
      </c>
      <c r="I15" s="20">
        <f t="shared" si="0"/>
        <v>11.702127659574469</v>
      </c>
      <c r="J15" s="53">
        <f>IF(R15&gt;0,R15,"-")</f>
        <v>151.4</v>
      </c>
      <c r="K15" s="20">
        <f t="shared" si="0"/>
        <v>131.19584055459273</v>
      </c>
      <c r="L15" s="233"/>
      <c r="M15" s="239" t="s">
        <v>74</v>
      </c>
      <c r="N15" s="268">
        <v>1318.3</v>
      </c>
      <c r="O15" s="268">
        <v>1055.4000000000001</v>
      </c>
      <c r="P15" s="268">
        <v>1.1000000000000001</v>
      </c>
      <c r="Q15" s="268">
        <v>9.4</v>
      </c>
      <c r="R15" s="233">
        <v>151.4</v>
      </c>
      <c r="S15" s="233">
        <v>115.4</v>
      </c>
      <c r="T15" s="233"/>
      <c r="U15" s="233"/>
      <c r="V15" s="233"/>
    </row>
    <row r="16" spans="1:256" ht="14.1" customHeight="1" x14ac:dyDescent="0.2">
      <c r="A16" s="19" t="s">
        <v>45</v>
      </c>
      <c r="B16" s="53">
        <f>E16+J16</f>
        <v>218.1</v>
      </c>
      <c r="C16" s="118">
        <v>93.5</v>
      </c>
      <c r="D16" s="20"/>
      <c r="E16" s="53">
        <f t="shared" si="3"/>
        <v>218.1</v>
      </c>
      <c r="F16" s="20"/>
      <c r="G16" s="20">
        <f t="shared" si="1"/>
        <v>93.364726027397253</v>
      </c>
      <c r="H16" s="23" t="s">
        <v>98</v>
      </c>
      <c r="I16" s="20" t="str">
        <f t="shared" si="0"/>
        <v>. .</v>
      </c>
      <c r="J16" s="53" t="str">
        <f>IF(R16&gt;0,R16,"0")</f>
        <v>0</v>
      </c>
      <c r="K16" s="53" t="str">
        <f t="shared" ref="J16:K29" si="4">IF(S16&gt;0,S16,"-")</f>
        <v>-</v>
      </c>
      <c r="L16" s="233"/>
      <c r="M16" s="239" t="s">
        <v>45</v>
      </c>
      <c r="N16" s="268">
        <v>218.1</v>
      </c>
      <c r="O16" s="268">
        <v>233.6</v>
      </c>
      <c r="P16" s="268"/>
      <c r="Q16" s="268"/>
      <c r="R16" s="233"/>
      <c r="S16" s="233"/>
      <c r="T16" s="233"/>
      <c r="U16" s="233"/>
      <c r="V16" s="233"/>
    </row>
    <row r="17" spans="1:34" ht="14.1" customHeight="1" x14ac:dyDescent="0.2">
      <c r="A17" s="19" t="s">
        <v>75</v>
      </c>
      <c r="B17" s="53">
        <f>E17+H17</f>
        <v>1388.5</v>
      </c>
      <c r="C17" s="118">
        <v>49.1</v>
      </c>
      <c r="D17" s="20"/>
      <c r="E17" s="53">
        <f t="shared" si="3"/>
        <v>1383.8</v>
      </c>
      <c r="F17" s="20"/>
      <c r="G17" s="20">
        <f t="shared" si="1"/>
        <v>91.818724703072135</v>
      </c>
      <c r="H17" s="20">
        <f t="shared" ref="H17:H29" si="5">IF(P17&gt;0,P17,"-")</f>
        <v>4.7</v>
      </c>
      <c r="I17" s="20">
        <f t="shared" si="0"/>
        <v>79.66101694915254</v>
      </c>
      <c r="J17" s="53" t="str">
        <f t="shared" si="4"/>
        <v>-</v>
      </c>
      <c r="K17" s="20" t="str">
        <f t="shared" si="0"/>
        <v>. .</v>
      </c>
      <c r="L17" s="233"/>
      <c r="M17" s="239" t="s">
        <v>75</v>
      </c>
      <c r="N17" s="268">
        <v>1383.8</v>
      </c>
      <c r="O17" s="268">
        <v>1507.1</v>
      </c>
      <c r="P17" s="268">
        <v>4.7</v>
      </c>
      <c r="Q17" s="268">
        <v>5.9</v>
      </c>
      <c r="R17" s="233"/>
      <c r="S17" s="233"/>
      <c r="T17" s="233"/>
      <c r="U17" s="233"/>
      <c r="V17" s="233"/>
    </row>
    <row r="18" spans="1:34" ht="14.1" customHeight="1" x14ac:dyDescent="0.2">
      <c r="A18" s="19" t="s">
        <v>32</v>
      </c>
      <c r="B18" s="53">
        <f>E18+H18</f>
        <v>3960.9</v>
      </c>
      <c r="C18" s="20">
        <v>162</v>
      </c>
      <c r="D18" s="20"/>
      <c r="E18" s="53">
        <f t="shared" si="3"/>
        <v>3943.9</v>
      </c>
      <c r="F18" s="20"/>
      <c r="G18" s="20">
        <f t="shared" si="1"/>
        <v>111.79488633142466</v>
      </c>
      <c r="H18" s="20">
        <f t="shared" si="5"/>
        <v>17</v>
      </c>
      <c r="I18" s="20">
        <f t="shared" si="0"/>
        <v>49.562682215743443</v>
      </c>
      <c r="J18" s="53" t="str">
        <f t="shared" si="4"/>
        <v>-</v>
      </c>
      <c r="K18" s="20" t="str">
        <f t="shared" si="0"/>
        <v>. .</v>
      </c>
      <c r="L18" s="233"/>
      <c r="M18" s="239" t="s">
        <v>32</v>
      </c>
      <c r="N18" s="268">
        <v>3943.9</v>
      </c>
      <c r="O18" s="268">
        <v>3527.8</v>
      </c>
      <c r="P18" s="268">
        <v>17</v>
      </c>
      <c r="Q18" s="268">
        <v>34.299999999999997</v>
      </c>
      <c r="R18" s="233"/>
      <c r="S18" s="233"/>
      <c r="T18" s="233"/>
      <c r="U18" s="233"/>
      <c r="V18" s="233"/>
    </row>
    <row r="19" spans="1:34" ht="14.1" customHeight="1" x14ac:dyDescent="0.2">
      <c r="A19" s="19" t="s">
        <v>33</v>
      </c>
      <c r="B19" s="53">
        <f t="shared" ref="B19:B27" si="6">E19+H19+J19</f>
        <v>368.50000000000006</v>
      </c>
      <c r="C19" s="20">
        <v>98.6</v>
      </c>
      <c r="D19" s="20"/>
      <c r="E19" s="53">
        <f t="shared" si="3"/>
        <v>341.6</v>
      </c>
      <c r="F19" s="20"/>
      <c r="G19" s="20">
        <f t="shared" si="1"/>
        <v>109.59255694578121</v>
      </c>
      <c r="H19" s="20">
        <f t="shared" si="5"/>
        <v>21.3</v>
      </c>
      <c r="I19" s="20">
        <f t="shared" si="0"/>
        <v>62.280701754385959</v>
      </c>
      <c r="J19" s="53">
        <f>IF(R19&gt;0,R19,"0")</f>
        <v>5.6</v>
      </c>
      <c r="K19" s="53">
        <f t="shared" si="4"/>
        <v>0.2</v>
      </c>
      <c r="L19" s="233"/>
      <c r="M19" s="239" t="s">
        <v>33</v>
      </c>
      <c r="N19" s="268">
        <v>341.6</v>
      </c>
      <c r="O19" s="268">
        <v>311.7</v>
      </c>
      <c r="P19" s="268">
        <v>21.3</v>
      </c>
      <c r="Q19" s="268">
        <v>34.200000000000003</v>
      </c>
      <c r="R19" s="233">
        <v>5.6</v>
      </c>
      <c r="S19" s="233">
        <v>0.2</v>
      </c>
      <c r="T19" s="233"/>
      <c r="U19" s="233"/>
      <c r="V19" s="233"/>
    </row>
    <row r="20" spans="1:34" ht="14.1" customHeight="1" x14ac:dyDescent="0.2">
      <c r="A20" s="19" t="s">
        <v>34</v>
      </c>
      <c r="B20" s="53">
        <f>E20+H20</f>
        <v>2119.4</v>
      </c>
      <c r="C20" s="20">
        <v>94.1</v>
      </c>
      <c r="D20" s="20"/>
      <c r="E20" s="53">
        <f t="shared" si="3"/>
        <v>2114.6</v>
      </c>
      <c r="F20" s="20"/>
      <c r="G20" s="20">
        <f t="shared" si="1"/>
        <v>95.402661854274754</v>
      </c>
      <c r="H20" s="20">
        <f t="shared" si="5"/>
        <v>4.8</v>
      </c>
      <c r="I20" s="20">
        <f t="shared" si="0"/>
        <v>27.586206896551722</v>
      </c>
      <c r="J20" s="53" t="str">
        <f>IF(R20&gt;0,R20,"-")</f>
        <v>-</v>
      </c>
      <c r="K20" s="20" t="str">
        <f t="shared" si="0"/>
        <v>. .</v>
      </c>
      <c r="L20" s="233"/>
      <c r="M20" s="239" t="s">
        <v>34</v>
      </c>
      <c r="N20" s="268">
        <v>2114.6</v>
      </c>
      <c r="O20" s="268">
        <v>2216.5</v>
      </c>
      <c r="P20" s="268">
        <v>4.8</v>
      </c>
      <c r="Q20" s="268">
        <v>17.399999999999999</v>
      </c>
      <c r="R20" s="233"/>
      <c r="S20" s="233"/>
      <c r="T20" s="233"/>
      <c r="U20" s="233"/>
      <c r="V20" s="233"/>
    </row>
    <row r="21" spans="1:34" ht="14.1" customHeight="1" x14ac:dyDescent="0.2">
      <c r="A21" s="19" t="s">
        <v>35</v>
      </c>
      <c r="B21" s="53">
        <f>E21+H21+J21</f>
        <v>211.1</v>
      </c>
      <c r="C21" s="20">
        <v>94.2</v>
      </c>
      <c r="D21" s="20"/>
      <c r="E21" s="53">
        <f t="shared" si="3"/>
        <v>197.4</v>
      </c>
      <c r="F21" s="20"/>
      <c r="G21" s="20">
        <f t="shared" si="1"/>
        <v>88.639425235743161</v>
      </c>
      <c r="H21" s="20">
        <f t="shared" si="5"/>
        <v>11.7</v>
      </c>
      <c r="I21" s="20">
        <f t="shared" si="0"/>
        <v>71.341463414634148</v>
      </c>
      <c r="J21" s="53">
        <f t="shared" si="4"/>
        <v>2</v>
      </c>
      <c r="K21" s="20" t="str">
        <f>IF(AND(R21&gt;0,S21&gt;0),IF(R21/S21*100&gt;1000,"Z",R21/S21*100),". .")</f>
        <v>Z</v>
      </c>
      <c r="L21" s="233"/>
      <c r="M21" s="239" t="s">
        <v>35</v>
      </c>
      <c r="N21" s="268">
        <v>197.4</v>
      </c>
      <c r="O21" s="268">
        <v>222.7</v>
      </c>
      <c r="P21" s="268">
        <v>11.7</v>
      </c>
      <c r="Q21" s="268">
        <v>16.399999999999999</v>
      </c>
      <c r="R21" s="263">
        <v>2</v>
      </c>
      <c r="S21" s="233">
        <v>0.1</v>
      </c>
      <c r="T21" s="233"/>
      <c r="U21" s="233"/>
      <c r="V21" s="233"/>
    </row>
    <row r="22" spans="1:34" ht="14.1" customHeight="1" x14ac:dyDescent="0.2">
      <c r="A22" s="19" t="s">
        <v>64</v>
      </c>
      <c r="B22" s="53">
        <f>E22+H22</f>
        <v>343.6</v>
      </c>
      <c r="C22" s="20">
        <v>86.7</v>
      </c>
      <c r="D22" s="20"/>
      <c r="E22" s="53">
        <f t="shared" si="3"/>
        <v>245.3</v>
      </c>
      <c r="F22" s="20"/>
      <c r="G22" s="20">
        <f t="shared" si="1"/>
        <v>119.95110024449878</v>
      </c>
      <c r="H22" s="20">
        <f t="shared" si="5"/>
        <v>98.3</v>
      </c>
      <c r="I22" s="20">
        <f t="shared" si="0"/>
        <v>153.11526479750776</v>
      </c>
      <c r="J22" s="53" t="str">
        <f t="shared" si="4"/>
        <v>-</v>
      </c>
      <c r="K22" s="20" t="str">
        <f t="shared" si="0"/>
        <v>. .</v>
      </c>
      <c r="L22" s="233"/>
      <c r="M22" s="239" t="s">
        <v>64</v>
      </c>
      <c r="N22" s="268">
        <v>245.3</v>
      </c>
      <c r="O22" s="268">
        <v>204.5</v>
      </c>
      <c r="P22" s="268">
        <v>98.3</v>
      </c>
      <c r="Q22" s="268">
        <v>64.2</v>
      </c>
      <c r="R22" s="233"/>
      <c r="S22" s="233"/>
      <c r="T22" s="233"/>
      <c r="U22" s="233"/>
      <c r="V22" s="233"/>
    </row>
    <row r="23" spans="1:34" ht="14.1" customHeight="1" x14ac:dyDescent="0.2">
      <c r="A23" s="19" t="s">
        <v>36</v>
      </c>
      <c r="B23" s="53">
        <f t="shared" si="6"/>
        <v>1222.0999999999999</v>
      </c>
      <c r="C23" s="20">
        <v>77.400000000000006</v>
      </c>
      <c r="D23" s="20"/>
      <c r="E23" s="53">
        <f t="shared" si="3"/>
        <v>1212</v>
      </c>
      <c r="F23" s="20"/>
      <c r="G23" s="20">
        <f t="shared" si="1"/>
        <v>79.731596605486487</v>
      </c>
      <c r="H23" s="20">
        <f t="shared" si="5"/>
        <v>10.1</v>
      </c>
      <c r="I23" s="20"/>
      <c r="J23" s="53" t="str">
        <f>IF(R23&gt;0,R23,"0")</f>
        <v>0</v>
      </c>
      <c r="K23" s="53" t="str">
        <f t="shared" si="4"/>
        <v>-</v>
      </c>
      <c r="L23" s="233"/>
      <c r="M23" s="239" t="s">
        <v>36</v>
      </c>
      <c r="N23" s="268">
        <v>1212</v>
      </c>
      <c r="O23" s="268">
        <v>1520.1</v>
      </c>
      <c r="P23" s="268">
        <v>10.1</v>
      </c>
      <c r="Q23" s="268">
        <v>21.1</v>
      </c>
      <c r="R23" s="233"/>
      <c r="S23" s="233"/>
      <c r="T23" s="233"/>
      <c r="U23" s="233"/>
      <c r="V23" s="233"/>
    </row>
    <row r="24" spans="1:34" ht="14.1" customHeight="1" x14ac:dyDescent="0.2">
      <c r="A24" s="19" t="s">
        <v>37</v>
      </c>
      <c r="B24" s="53">
        <f t="shared" si="6"/>
        <v>143</v>
      </c>
      <c r="C24" s="20">
        <v>88</v>
      </c>
      <c r="D24" s="20"/>
      <c r="E24" s="53">
        <f t="shared" si="3"/>
        <v>122.6</v>
      </c>
      <c r="F24" s="20"/>
      <c r="G24" s="20">
        <f t="shared" si="1"/>
        <v>90.94955489614243</v>
      </c>
      <c r="H24" s="20">
        <f t="shared" si="5"/>
        <v>20.399999999999999</v>
      </c>
      <c r="I24" s="20">
        <f t="shared" si="0"/>
        <v>58.452722063037243</v>
      </c>
      <c r="J24" s="53" t="str">
        <f>IF(R24&gt;0,R24,"0")</f>
        <v>0</v>
      </c>
      <c r="K24" s="53" t="str">
        <f t="shared" si="4"/>
        <v>-</v>
      </c>
      <c r="L24" s="233"/>
      <c r="M24" s="239" t="s">
        <v>37</v>
      </c>
      <c r="N24" s="268">
        <v>122.6</v>
      </c>
      <c r="O24" s="268">
        <v>134.80000000000001</v>
      </c>
      <c r="P24" s="268">
        <v>20.399999999999999</v>
      </c>
      <c r="Q24" s="268">
        <v>34.9</v>
      </c>
      <c r="R24" s="233"/>
      <c r="S24" s="233"/>
      <c r="T24" s="233"/>
      <c r="U24" s="233"/>
      <c r="V24" s="233"/>
    </row>
    <row r="25" spans="1:34" ht="14.1" customHeight="1" x14ac:dyDescent="0.2">
      <c r="A25" s="19" t="s">
        <v>38</v>
      </c>
      <c r="B25" s="53">
        <f t="shared" si="6"/>
        <v>2134</v>
      </c>
      <c r="C25" s="20">
        <v>109.8</v>
      </c>
      <c r="D25" s="20"/>
      <c r="E25" s="53">
        <f t="shared" si="3"/>
        <v>1877</v>
      </c>
      <c r="F25" s="20"/>
      <c r="G25" s="20">
        <f t="shared" si="1"/>
        <v>84.644870349492678</v>
      </c>
      <c r="H25" s="20">
        <f t="shared" si="5"/>
        <v>257</v>
      </c>
      <c r="I25" s="20">
        <f t="shared" si="0"/>
        <v>78.689528475199012</v>
      </c>
      <c r="J25" s="53" t="str">
        <f>IF(R25&gt;0,R25,"0")</f>
        <v>0</v>
      </c>
      <c r="K25" s="53" t="str">
        <f t="shared" si="4"/>
        <v>-</v>
      </c>
      <c r="L25" s="233"/>
      <c r="M25" s="239" t="s">
        <v>38</v>
      </c>
      <c r="N25" s="268">
        <v>1877</v>
      </c>
      <c r="O25" s="268">
        <v>2217.5</v>
      </c>
      <c r="P25" s="268">
        <v>257</v>
      </c>
      <c r="Q25" s="268">
        <v>326.60000000000002</v>
      </c>
      <c r="R25" s="233"/>
      <c r="S25" s="233"/>
      <c r="T25" s="263"/>
      <c r="U25" s="233"/>
      <c r="V25" s="233"/>
    </row>
    <row r="26" spans="1:34" ht="14.1" customHeight="1" x14ac:dyDescent="0.2">
      <c r="A26" s="19" t="s">
        <v>39</v>
      </c>
      <c r="B26" s="53">
        <f>E26+H26</f>
        <v>186.1</v>
      </c>
      <c r="C26" s="20">
        <v>102</v>
      </c>
      <c r="D26" s="20"/>
      <c r="E26" s="53">
        <f t="shared" si="3"/>
        <v>181.9</v>
      </c>
      <c r="F26" s="20"/>
      <c r="G26" s="20">
        <f t="shared" si="1"/>
        <v>100.9433962264151</v>
      </c>
      <c r="H26" s="20">
        <f t="shared" si="5"/>
        <v>4.2</v>
      </c>
      <c r="I26" s="20">
        <f t="shared" si="0"/>
        <v>30.882352941176471</v>
      </c>
      <c r="J26" s="53" t="str">
        <f t="shared" si="4"/>
        <v>-</v>
      </c>
      <c r="K26" s="20" t="str">
        <f t="shared" si="0"/>
        <v>. .</v>
      </c>
      <c r="L26" s="233"/>
      <c r="M26" s="239" t="s">
        <v>39</v>
      </c>
      <c r="N26" s="268">
        <v>181.9</v>
      </c>
      <c r="O26" s="268">
        <v>180.2</v>
      </c>
      <c r="P26" s="268">
        <v>4.2</v>
      </c>
      <c r="Q26" s="268">
        <v>13.6</v>
      </c>
      <c r="R26" s="233"/>
      <c r="S26" s="233"/>
      <c r="T26" s="233"/>
      <c r="U26" s="233"/>
      <c r="V26" s="233"/>
    </row>
    <row r="27" spans="1:34" ht="14.1" customHeight="1" x14ac:dyDescent="0.2">
      <c r="A27" s="19" t="s">
        <v>40</v>
      </c>
      <c r="B27" s="53">
        <f t="shared" si="6"/>
        <v>1156.6999999999998</v>
      </c>
      <c r="C27" s="20">
        <v>107.2</v>
      </c>
      <c r="D27" s="20"/>
      <c r="E27" s="53">
        <f t="shared" si="3"/>
        <v>1152.0999999999999</v>
      </c>
      <c r="F27" s="20"/>
      <c r="G27" s="20">
        <f t="shared" si="1"/>
        <v>87.240648190216561</v>
      </c>
      <c r="H27" s="20">
        <f t="shared" si="5"/>
        <v>4.5999999999999996</v>
      </c>
      <c r="I27" s="20">
        <f t="shared" si="0"/>
        <v>73.015873015873012</v>
      </c>
      <c r="J27" s="53" t="str">
        <f>IF(R27&gt;0,R27,"0")</f>
        <v>0</v>
      </c>
      <c r="K27" s="53" t="str">
        <f t="shared" si="4"/>
        <v>-</v>
      </c>
      <c r="L27" s="233"/>
      <c r="M27" s="239" t="s">
        <v>40</v>
      </c>
      <c r="N27" s="268">
        <v>1152.0999999999999</v>
      </c>
      <c r="O27" s="268">
        <v>1320.6</v>
      </c>
      <c r="P27" s="268">
        <v>4.5999999999999996</v>
      </c>
      <c r="Q27" s="268">
        <v>6.3</v>
      </c>
      <c r="R27" s="233"/>
      <c r="S27" s="233"/>
      <c r="T27" s="233"/>
      <c r="U27" s="233"/>
      <c r="V27" s="233"/>
    </row>
    <row r="28" spans="1:34" ht="14.1" customHeight="1" x14ac:dyDescent="0.2">
      <c r="A28" s="19" t="s">
        <v>41</v>
      </c>
      <c r="B28" s="53">
        <f>E28+H28</f>
        <v>115.2</v>
      </c>
      <c r="C28" s="20">
        <v>125.8</v>
      </c>
      <c r="D28" s="20"/>
      <c r="E28" s="53">
        <f t="shared" si="3"/>
        <v>112.4</v>
      </c>
      <c r="F28" s="20"/>
      <c r="G28" s="20">
        <f t="shared" si="1"/>
        <v>102.93040293040295</v>
      </c>
      <c r="H28" s="20">
        <f t="shared" si="5"/>
        <v>2.8</v>
      </c>
      <c r="I28" s="20">
        <f t="shared" si="0"/>
        <v>63.636363636363626</v>
      </c>
      <c r="J28" s="53" t="str">
        <f t="shared" si="4"/>
        <v>-</v>
      </c>
      <c r="K28" s="20" t="str">
        <f t="shared" si="0"/>
        <v>. .</v>
      </c>
      <c r="L28" s="233"/>
      <c r="M28" s="239" t="s">
        <v>41</v>
      </c>
      <c r="N28" s="268">
        <v>112.4</v>
      </c>
      <c r="O28" s="268">
        <v>109.2</v>
      </c>
      <c r="P28" s="268">
        <v>2.8</v>
      </c>
      <c r="Q28" s="268">
        <v>4.4000000000000004</v>
      </c>
      <c r="R28" s="233"/>
      <c r="S28" s="233"/>
      <c r="T28" s="233"/>
      <c r="U28" s="233"/>
      <c r="V28" s="233"/>
    </row>
    <row r="29" spans="1:34" ht="14.1" customHeight="1" x14ac:dyDescent="0.2">
      <c r="A29" s="19" t="s">
        <v>42</v>
      </c>
      <c r="B29" s="53">
        <f>E29</f>
        <v>144.1</v>
      </c>
      <c r="C29" s="20">
        <v>93.3</v>
      </c>
      <c r="D29" s="20"/>
      <c r="E29" s="53">
        <f t="shared" si="3"/>
        <v>144.1</v>
      </c>
      <c r="F29" s="20"/>
      <c r="G29" s="20">
        <f t="shared" si="1"/>
        <v>111.96581196581197</v>
      </c>
      <c r="H29" s="117" t="str">
        <f t="shared" si="5"/>
        <v>-</v>
      </c>
      <c r="I29" s="20" t="str">
        <f t="shared" si="0"/>
        <v>. .</v>
      </c>
      <c r="J29" s="53" t="str">
        <f t="shared" si="4"/>
        <v>-</v>
      </c>
      <c r="K29" s="20" t="str">
        <f t="shared" si="0"/>
        <v>. .</v>
      </c>
      <c r="L29" s="233"/>
      <c r="M29" s="239" t="s">
        <v>42</v>
      </c>
      <c r="N29" s="268">
        <v>144.1</v>
      </c>
      <c r="O29" s="268">
        <v>128.69999999999999</v>
      </c>
      <c r="P29" s="268"/>
      <c r="Q29" s="268"/>
      <c r="R29" s="233"/>
      <c r="S29" s="233"/>
      <c r="T29" s="233"/>
      <c r="U29" s="233"/>
      <c r="V29" s="233"/>
    </row>
    <row r="30" spans="1:34" ht="5.0999999999999996" customHeight="1" x14ac:dyDescent="0.2">
      <c r="A30" s="136"/>
      <c r="B30" s="153"/>
      <c r="C30" s="153"/>
      <c r="D30" s="153"/>
      <c r="E30" s="153"/>
      <c r="F30" s="153"/>
      <c r="G30" s="153"/>
      <c r="H30" s="153"/>
      <c r="I30" s="154"/>
      <c r="J30" s="153"/>
      <c r="K30" s="155"/>
      <c r="L30" s="236"/>
      <c r="M30" s="236"/>
      <c r="N30" s="240"/>
      <c r="O30" s="240"/>
      <c r="P30" s="240"/>
      <c r="Q30" s="240"/>
      <c r="R30" s="236"/>
      <c r="S30" s="236"/>
      <c r="T30" s="236"/>
      <c r="U30" s="236"/>
      <c r="V30" s="236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s="13" customFormat="1" ht="14.25" customHeight="1" thickBot="1" x14ac:dyDescent="0.25">
      <c r="A31" s="2" t="s">
        <v>152</v>
      </c>
      <c r="B31" s="2"/>
      <c r="C31" s="7"/>
      <c r="D31" s="2"/>
      <c r="E31" s="23"/>
      <c r="F31" s="7"/>
      <c r="G31" s="7"/>
      <c r="H31" s="2"/>
      <c r="I31" s="7"/>
      <c r="J31" s="2"/>
      <c r="K31" s="23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9" customHeight="1" x14ac:dyDescent="0.2">
      <c r="A32" s="2"/>
      <c r="B32" s="2"/>
      <c r="C32" s="7"/>
      <c r="D32" s="2"/>
      <c r="E32" s="23"/>
      <c r="F32" s="7"/>
      <c r="G32" s="7"/>
      <c r="H32" s="2"/>
      <c r="I32" s="7"/>
      <c r="J32" s="2"/>
      <c r="K32" s="2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</row>
    <row r="33" spans="1:22" s="75" customFormat="1" ht="15" customHeight="1" x14ac:dyDescent="0.2">
      <c r="A33" s="148" t="s">
        <v>115</v>
      </c>
      <c r="B33" s="69"/>
      <c r="C33" s="73"/>
      <c r="D33" s="73"/>
      <c r="E33" s="105"/>
      <c r="F33" s="72"/>
      <c r="G33" s="72"/>
      <c r="H33" s="73"/>
      <c r="I33" s="72"/>
      <c r="J33" s="73"/>
      <c r="K33" s="104"/>
      <c r="L33" s="241"/>
      <c r="M33" s="241"/>
      <c r="N33" s="241"/>
      <c r="O33" s="241"/>
      <c r="P33" s="241"/>
      <c r="Q33" s="241"/>
      <c r="R33" s="241"/>
      <c r="S33" s="241"/>
      <c r="T33" s="241"/>
      <c r="U33" s="241"/>
      <c r="V33" s="241"/>
    </row>
    <row r="34" spans="1:22" s="6" customFormat="1" ht="15" customHeight="1" x14ac:dyDescent="0.2">
      <c r="A34" s="148" t="s">
        <v>120</v>
      </c>
      <c r="B34" s="2"/>
      <c r="C34" s="2"/>
      <c r="D34" s="2"/>
      <c r="E34" s="22"/>
      <c r="F34" s="7"/>
      <c r="G34" s="7"/>
      <c r="H34" s="2"/>
      <c r="I34" s="7"/>
      <c r="J34" s="2"/>
      <c r="K34" s="23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</row>
    <row r="35" spans="1:22" s="6" customFormat="1" ht="9.75" customHeight="1" x14ac:dyDescent="0.2">
      <c r="A35" s="2"/>
      <c r="B35" s="2"/>
      <c r="C35" s="2"/>
      <c r="D35" s="2"/>
      <c r="E35" s="22"/>
      <c r="F35" s="7"/>
      <c r="G35" s="7"/>
      <c r="H35" s="2"/>
      <c r="I35" s="7"/>
      <c r="J35" s="2"/>
      <c r="K35" s="23" t="s">
        <v>14</v>
      </c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</row>
    <row r="36" spans="1:22" ht="5.0999999999999996" customHeight="1" x14ac:dyDescent="0.2">
      <c r="A36" s="2"/>
      <c r="B36" s="2"/>
      <c r="C36" s="2"/>
      <c r="D36" s="2"/>
      <c r="E36" s="22"/>
      <c r="F36" s="7"/>
      <c r="G36" s="2"/>
      <c r="H36" s="2"/>
      <c r="I36" s="22"/>
      <c r="J36" s="2"/>
      <c r="K36" s="2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</row>
    <row r="37" spans="1:22" ht="15" customHeight="1" x14ac:dyDescent="0.2">
      <c r="A37" s="156" t="s">
        <v>17</v>
      </c>
      <c r="B37" s="149"/>
      <c r="C37" s="291" t="s">
        <v>6</v>
      </c>
      <c r="D37" s="291"/>
      <c r="E37" s="291"/>
      <c r="F37" s="157"/>
      <c r="G37" s="157"/>
      <c r="H37" s="157" t="s">
        <v>7</v>
      </c>
      <c r="I37" s="291" t="s">
        <v>96</v>
      </c>
      <c r="J37" s="291"/>
      <c r="K37" s="291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</row>
    <row r="38" spans="1:22" ht="5.0999999999999996" customHeight="1" x14ac:dyDescent="0.2">
      <c r="A38" s="10"/>
      <c r="B38" s="2"/>
      <c r="C38" s="2"/>
      <c r="D38" s="2"/>
      <c r="E38" s="11"/>
      <c r="F38" s="2"/>
      <c r="G38" s="11"/>
      <c r="H38" s="2"/>
      <c r="I38" s="11"/>
      <c r="J38" s="2"/>
      <c r="K38" s="12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</row>
    <row r="39" spans="1:22" ht="13.5" customHeight="1" x14ac:dyDescent="0.2">
      <c r="A39" s="156" t="s">
        <v>15</v>
      </c>
      <c r="B39" s="212"/>
      <c r="C39" s="212"/>
      <c r="D39" s="212"/>
      <c r="E39" s="260">
        <v>100</v>
      </c>
      <c r="F39" s="157"/>
      <c r="G39" s="213"/>
      <c r="H39" s="201">
        <v>100</v>
      </c>
      <c r="I39" s="157"/>
      <c r="J39" s="212"/>
      <c r="K39" s="201">
        <v>100</v>
      </c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</row>
    <row r="40" spans="1:22" ht="14.1" customHeight="1" x14ac:dyDescent="0.2">
      <c r="A40" s="19" t="s">
        <v>18</v>
      </c>
      <c r="B40" s="2"/>
      <c r="C40" s="2"/>
      <c r="D40" s="2"/>
      <c r="E40" s="23">
        <f t="shared" ref="E40:E55" si="7">IF(N14&gt;0,N14/N$13*100,"-")</f>
        <v>1.0126341400425443</v>
      </c>
      <c r="F40" s="97"/>
      <c r="G40" s="23"/>
      <c r="H40" s="22" t="str">
        <f>IF(P14&gt;0,P14/P$13*100,". .")</f>
        <v>. .</v>
      </c>
      <c r="I40" s="97"/>
      <c r="J40" s="2"/>
      <c r="K40" s="23" t="str">
        <f>IF(R14&gt;0,R14/R$13*100,"-")</f>
        <v>-</v>
      </c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</row>
    <row r="41" spans="1:22" ht="14.1" customHeight="1" x14ac:dyDescent="0.2">
      <c r="A41" s="19" t="s">
        <v>76</v>
      </c>
      <c r="B41" s="2"/>
      <c r="C41" s="2"/>
      <c r="D41" s="2"/>
      <c r="E41" s="109">
        <f t="shared" si="7"/>
        <v>8.9594334685777586</v>
      </c>
      <c r="F41" s="97"/>
      <c r="G41" s="23"/>
      <c r="H41" s="53">
        <f t="shared" ref="H41:H55" si="8">IF(P15&gt;0,P15/P$13*100,". .")</f>
        <v>0.24017467248908297</v>
      </c>
      <c r="I41" s="97"/>
      <c r="J41" s="2"/>
      <c r="K41" s="23">
        <f>IF(R15&gt;0,R15/R$13*100,"-")</f>
        <v>95.220125786163521</v>
      </c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</row>
    <row r="42" spans="1:22" ht="14.1" customHeight="1" x14ac:dyDescent="0.2">
      <c r="A42" s="19" t="s">
        <v>81</v>
      </c>
      <c r="B42" s="2"/>
      <c r="C42" s="2"/>
      <c r="D42" s="2"/>
      <c r="E42" s="109">
        <f t="shared" si="7"/>
        <v>1.4822517177401267</v>
      </c>
      <c r="F42" s="97"/>
      <c r="G42" s="23"/>
      <c r="H42" s="53" t="str">
        <f t="shared" si="8"/>
        <v>. .</v>
      </c>
      <c r="I42" s="97"/>
      <c r="J42" s="2"/>
      <c r="K42" s="23" t="str">
        <f>IF(R16&gt;0,R16/R$13*100,"-")</f>
        <v>-</v>
      </c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</row>
    <row r="43" spans="1:22" ht="14.1" customHeight="1" x14ac:dyDescent="0.2">
      <c r="A43" s="19" t="s">
        <v>77</v>
      </c>
      <c r="B43" s="2"/>
      <c r="C43" s="2"/>
      <c r="D43" s="2"/>
      <c r="E43" s="109">
        <f t="shared" si="7"/>
        <v>9.4045847180595477</v>
      </c>
      <c r="F43" s="97"/>
      <c r="G43" s="23"/>
      <c r="H43" s="53">
        <f t="shared" si="8"/>
        <v>1.0262008733624455</v>
      </c>
      <c r="I43" s="97"/>
      <c r="J43" s="2"/>
      <c r="K43" s="23" t="str">
        <f>IF(R17&gt;0,R17/R$13*100,". .")</f>
        <v>. .</v>
      </c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</row>
    <row r="44" spans="1:22" ht="14.1" customHeight="1" x14ac:dyDescent="0.2">
      <c r="A44" s="19" t="s">
        <v>19</v>
      </c>
      <c r="B44" s="2"/>
      <c r="C44" s="2"/>
      <c r="D44" s="2"/>
      <c r="E44" s="109">
        <f t="shared" si="7"/>
        <v>26.803542180629464</v>
      </c>
      <c r="F44" s="97"/>
      <c r="G44" s="23"/>
      <c r="H44" s="53">
        <f t="shared" si="8"/>
        <v>3.7117903930131009</v>
      </c>
      <c r="I44" s="97"/>
      <c r="J44" s="2"/>
      <c r="K44" s="23" t="str">
        <f>IF(R18&gt;0,R18/R$13*100,"-")</f>
        <v>-</v>
      </c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</row>
    <row r="45" spans="1:22" ht="14.1" customHeight="1" x14ac:dyDescent="0.2">
      <c r="A45" s="19" t="s">
        <v>20</v>
      </c>
      <c r="B45" s="2"/>
      <c r="C45" s="2"/>
      <c r="D45" s="2"/>
      <c r="E45" s="109">
        <f t="shared" si="7"/>
        <v>2.3215826995874709</v>
      </c>
      <c r="F45" s="97"/>
      <c r="G45" s="23"/>
      <c r="H45" s="53">
        <f t="shared" si="8"/>
        <v>4.6506550218340612</v>
      </c>
      <c r="I45" s="97"/>
      <c r="J45" s="2"/>
      <c r="K45" s="23">
        <f>IF(R19&gt;0,R19/R$13*100,"-")</f>
        <v>3.5220125786163523</v>
      </c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</row>
    <row r="46" spans="1:22" ht="14.1" customHeight="1" x14ac:dyDescent="0.2">
      <c r="A46" s="19" t="s">
        <v>21</v>
      </c>
      <c r="B46" s="2"/>
      <c r="C46" s="2"/>
      <c r="D46" s="2"/>
      <c r="E46" s="109">
        <f t="shared" si="7"/>
        <v>14.371249345865531</v>
      </c>
      <c r="F46" s="97"/>
      <c r="G46" s="23"/>
      <c r="H46" s="53">
        <f t="shared" si="8"/>
        <v>1.0480349344978166</v>
      </c>
      <c r="I46" s="97"/>
      <c r="J46" s="2"/>
      <c r="K46" s="23" t="str">
        <f t="shared" ref="K46:K55" si="9">IF(R20&gt;0,R20/R$13*100,". .")</f>
        <v>. .</v>
      </c>
      <c r="M46" s="233"/>
      <c r="P46" s="233"/>
      <c r="Q46" s="233"/>
      <c r="R46" s="233"/>
      <c r="S46" s="233"/>
    </row>
    <row r="47" spans="1:22" ht="14.1" customHeight="1" x14ac:dyDescent="0.2">
      <c r="A47" s="19" t="s">
        <v>22</v>
      </c>
      <c r="B47" s="2"/>
      <c r="C47" s="2"/>
      <c r="D47" s="2"/>
      <c r="E47" s="109">
        <f t="shared" si="7"/>
        <v>1.3415703304993172</v>
      </c>
      <c r="F47" s="97"/>
      <c r="G47" s="23"/>
      <c r="H47" s="53">
        <f t="shared" si="8"/>
        <v>2.554585152838428</v>
      </c>
      <c r="I47" s="97"/>
      <c r="J47" s="2"/>
      <c r="K47" s="23">
        <f t="shared" si="9"/>
        <v>1.257861635220126</v>
      </c>
      <c r="M47" s="233"/>
      <c r="P47" s="233"/>
      <c r="Q47" s="233"/>
      <c r="R47" s="233"/>
      <c r="S47" s="233"/>
    </row>
    <row r="48" spans="1:22" ht="14.1" customHeight="1" x14ac:dyDescent="0.2">
      <c r="A48" s="19" t="s">
        <v>65</v>
      </c>
      <c r="B48" s="2"/>
      <c r="C48" s="2"/>
      <c r="D48" s="2"/>
      <c r="E48" s="109">
        <f t="shared" si="7"/>
        <v>1.6671084198150075</v>
      </c>
      <c r="F48" s="97"/>
      <c r="G48" s="23"/>
      <c r="H48" s="53">
        <f t="shared" si="8"/>
        <v>21.462882096069869</v>
      </c>
      <c r="I48" s="97"/>
      <c r="J48" s="2"/>
      <c r="K48" s="23" t="str">
        <f t="shared" si="9"/>
        <v>. .</v>
      </c>
      <c r="M48" s="233"/>
      <c r="P48" s="233"/>
      <c r="Q48" s="233"/>
      <c r="R48" s="233"/>
      <c r="S48" s="233"/>
    </row>
    <row r="49" spans="1:19" ht="14.1" customHeight="1" x14ac:dyDescent="0.2">
      <c r="A49" s="19" t="s">
        <v>23</v>
      </c>
      <c r="B49" s="2"/>
      <c r="C49" s="2"/>
      <c r="D49" s="2"/>
      <c r="E49" s="109">
        <f t="shared" si="7"/>
        <v>8.236997165983647</v>
      </c>
      <c r="F49" s="97"/>
      <c r="G49" s="23"/>
      <c r="H49" s="53">
        <f t="shared" si="8"/>
        <v>2.2052401746724888</v>
      </c>
      <c r="I49" s="97"/>
      <c r="J49" s="2"/>
      <c r="K49" s="23" t="str">
        <f>IF(R23&gt;0,R23/R$13*100,"-")</f>
        <v>-</v>
      </c>
      <c r="M49" s="233"/>
      <c r="P49" s="233"/>
      <c r="Q49" s="233"/>
      <c r="R49" s="233"/>
      <c r="S49" s="233"/>
    </row>
    <row r="50" spans="1:19" ht="14.1" customHeight="1" x14ac:dyDescent="0.2">
      <c r="A50" s="19" t="s">
        <v>24</v>
      </c>
      <c r="B50" s="2"/>
      <c r="C50" s="2"/>
      <c r="D50" s="2"/>
      <c r="E50" s="109">
        <f t="shared" si="7"/>
        <v>0.8332143997933954</v>
      </c>
      <c r="F50" s="97"/>
      <c r="G50" s="23"/>
      <c r="H50" s="53">
        <f t="shared" si="8"/>
        <v>4.4541484716157198</v>
      </c>
      <c r="I50" s="97"/>
      <c r="J50" s="2"/>
      <c r="K50" s="23" t="str">
        <f>IF(R24&gt;0,R24/R$13*100,"-")</f>
        <v>-</v>
      </c>
      <c r="M50" s="233"/>
      <c r="P50" s="233"/>
      <c r="Q50" s="233"/>
      <c r="R50" s="233"/>
      <c r="S50" s="233"/>
    </row>
    <row r="51" spans="1:19" ht="14.1" customHeight="1" x14ac:dyDescent="0.2">
      <c r="A51" s="19" t="s">
        <v>25</v>
      </c>
      <c r="B51" s="2"/>
      <c r="C51" s="2"/>
      <c r="D51" s="2"/>
      <c r="E51" s="109">
        <f>IF(N25&gt;0,N25/N$13*100,"-")</f>
        <v>12.756471683623191</v>
      </c>
      <c r="F51" s="97"/>
      <c r="G51" s="23"/>
      <c r="H51" s="53">
        <f t="shared" si="8"/>
        <v>56.113537117903931</v>
      </c>
      <c r="I51" s="97"/>
      <c r="J51" s="2"/>
      <c r="K51" s="23" t="str">
        <f>IF(R25&gt;0,R25/R$13*100,"-")</f>
        <v>-</v>
      </c>
      <c r="M51" s="233"/>
      <c r="P51" s="233"/>
      <c r="Q51" s="233"/>
      <c r="R51" s="233"/>
      <c r="S51" s="233"/>
    </row>
    <row r="52" spans="1:19" ht="14.1" customHeight="1" x14ac:dyDescent="0.2">
      <c r="A52" s="19" t="s">
        <v>26</v>
      </c>
      <c r="B52" s="2"/>
      <c r="C52" s="2"/>
      <c r="D52" s="2"/>
      <c r="E52" s="109">
        <f t="shared" si="7"/>
        <v>1.2362291951257638</v>
      </c>
      <c r="F52" s="97"/>
      <c r="G52" s="23"/>
      <c r="H52" s="53">
        <f t="shared" si="8"/>
        <v>0.91703056768558966</v>
      </c>
      <c r="I52" s="97"/>
      <c r="J52" s="2"/>
      <c r="K52" s="23" t="str">
        <f>IF(R26&gt;0,R26/R$13*100,". .")</f>
        <v>. .</v>
      </c>
      <c r="M52" s="233"/>
      <c r="P52" s="233"/>
      <c r="Q52" s="233"/>
      <c r="R52" s="233"/>
      <c r="S52" s="233"/>
    </row>
    <row r="53" spans="1:19" ht="14.1" customHeight="1" x14ac:dyDescent="0.2">
      <c r="A53" s="19" t="s">
        <v>27</v>
      </c>
      <c r="B53" s="2"/>
      <c r="C53" s="2"/>
      <c r="D53" s="2"/>
      <c r="E53" s="109">
        <f t="shared" si="7"/>
        <v>7.829904649281981</v>
      </c>
      <c r="F53" s="97"/>
      <c r="G53" s="23"/>
      <c r="H53" s="53">
        <f t="shared" si="8"/>
        <v>1.0043668122270741</v>
      </c>
      <c r="I53" s="97"/>
      <c r="J53" s="2"/>
      <c r="K53" s="23" t="str">
        <f>IF(R27&gt;0,R27/R$13*100,"-")</f>
        <v>-</v>
      </c>
      <c r="M53" s="233"/>
      <c r="P53" s="233"/>
      <c r="Q53" s="233"/>
      <c r="R53" s="233"/>
      <c r="S53" s="233"/>
    </row>
    <row r="54" spans="1:19" ht="14.1" customHeight="1" x14ac:dyDescent="0.2">
      <c r="A54" s="19" t="s">
        <v>28</v>
      </c>
      <c r="B54" s="2"/>
      <c r="C54" s="2"/>
      <c r="D54" s="2"/>
      <c r="E54" s="109">
        <f t="shared" si="7"/>
        <v>0.76389313651531521</v>
      </c>
      <c r="F54" s="97"/>
      <c r="G54" s="23"/>
      <c r="H54" s="53">
        <f t="shared" si="8"/>
        <v>0.611353711790393</v>
      </c>
      <c r="I54" s="97"/>
      <c r="J54" s="2"/>
      <c r="K54" s="23" t="str">
        <f t="shared" si="9"/>
        <v>. .</v>
      </c>
    </row>
    <row r="55" spans="1:19" ht="14.1" customHeight="1" x14ac:dyDescent="0.2">
      <c r="A55" s="19" t="s">
        <v>29</v>
      </c>
      <c r="B55" s="2"/>
      <c r="C55" s="2"/>
      <c r="D55" s="2"/>
      <c r="E55" s="23">
        <f t="shared" si="7"/>
        <v>0.97933274885993704</v>
      </c>
      <c r="F55" s="97"/>
      <c r="G55" s="23"/>
      <c r="H55" s="53" t="str">
        <f t="shared" si="8"/>
        <v>. .</v>
      </c>
      <c r="I55" s="97"/>
      <c r="J55" s="2"/>
      <c r="K55" s="23" t="str">
        <f t="shared" si="9"/>
        <v>. .</v>
      </c>
    </row>
    <row r="56" spans="1:19" ht="5.0999999999999996" customHeight="1" x14ac:dyDescent="0.2">
      <c r="A56" s="136"/>
      <c r="B56" s="136"/>
      <c r="C56" s="136"/>
      <c r="D56" s="136"/>
      <c r="E56" s="165"/>
      <c r="F56" s="166"/>
      <c r="G56" s="136"/>
      <c r="H56" s="136"/>
      <c r="I56" s="136"/>
      <c r="J56" s="136"/>
      <c r="K56" s="155"/>
    </row>
    <row r="57" spans="1:19" ht="60" customHeight="1" x14ac:dyDescent="0.2">
      <c r="A57" s="2"/>
      <c r="B57" s="2"/>
      <c r="C57" s="2"/>
      <c r="D57" s="2"/>
      <c r="E57" s="22"/>
      <c r="F57" s="7"/>
      <c r="G57" s="1"/>
      <c r="H57" s="2"/>
      <c r="I57" s="2"/>
      <c r="J57" s="21"/>
      <c r="K57" s="23"/>
    </row>
    <row r="58" spans="1:19" ht="27.95" customHeight="1" x14ac:dyDescent="0.2">
      <c r="A58" s="2"/>
      <c r="B58" s="2"/>
      <c r="C58" s="2"/>
      <c r="D58" s="2"/>
      <c r="E58" s="22"/>
      <c r="F58" s="7"/>
      <c r="G58" s="7"/>
      <c r="H58" s="2"/>
      <c r="I58" s="7"/>
      <c r="J58" s="2"/>
      <c r="K58" s="23"/>
    </row>
    <row r="59" spans="1:19" x14ac:dyDescent="0.2">
      <c r="C59" s="1"/>
      <c r="E59" s="30"/>
    </row>
  </sheetData>
  <sheetProtection formatCells="0"/>
  <mergeCells count="5">
    <mergeCell ref="P8:Q8"/>
    <mergeCell ref="J6:K6"/>
    <mergeCell ref="I37:K37"/>
    <mergeCell ref="C37:E37"/>
    <mergeCell ref="N8:O8"/>
  </mergeCells>
  <phoneticPr fontId="0" type="noConversion"/>
  <printOptions horizontalCentered="1"/>
  <pageMargins left="0.59055118110236227" right="0.59055118110236227" top="0.59055118110236227" bottom="0.59055118110236227" header="0.59055118110236227" footer="0.59055118110236227"/>
  <pageSetup paperSize="119" firstPageNumber="2" orientation="portrait" r:id="rId1"/>
  <headerFooter alignWithMargins="0">
    <oddFooter>&amp;R&amp;9 2</oddFooter>
  </headerFooter>
  <colBreaks count="1" manualBreakCount="1">
    <brk id="11" max="5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0"/>
  </sheetPr>
  <dimension ref="A1:S80"/>
  <sheetViews>
    <sheetView showGridLines="0" zoomScaleNormal="100" zoomScaleSheetLayoutView="100" workbookViewId="0">
      <selection activeCell="A4" sqref="A4"/>
    </sheetView>
  </sheetViews>
  <sheetFormatPr baseColWidth="10" defaultColWidth="11.42578125" defaultRowHeight="12" x14ac:dyDescent="0.2"/>
  <cols>
    <col min="1" max="1" width="32.5703125" style="29" customWidth="1"/>
    <col min="2" max="5" width="15.5703125" style="1" customWidth="1"/>
    <col min="6" max="6" width="7.85546875" style="1" customWidth="1"/>
    <col min="7" max="7" width="7.42578125" style="1" customWidth="1"/>
    <col min="8" max="8" width="7.140625" style="1" customWidth="1"/>
    <col min="9" max="9" width="7.7109375" style="1" customWidth="1"/>
    <col min="10" max="10" width="7.85546875" style="1" customWidth="1"/>
    <col min="11" max="11" width="8.42578125" style="31" customWidth="1"/>
    <col min="12" max="12" width="7.5703125" style="1" customWidth="1"/>
    <col min="13" max="13" width="7.140625" style="1" customWidth="1"/>
    <col min="14" max="14" width="8.140625" style="31" customWidth="1"/>
    <col min="15" max="16384" width="11.42578125" style="1"/>
  </cols>
  <sheetData>
    <row r="1" spans="1:14" s="67" customFormat="1" ht="30" customHeight="1" x14ac:dyDescent="0.25">
      <c r="A1" s="78"/>
      <c r="E1" s="141" t="s">
        <v>148</v>
      </c>
      <c r="F1" s="79"/>
      <c r="G1" s="79"/>
      <c r="H1" s="79"/>
      <c r="K1" s="85"/>
      <c r="N1" s="85"/>
    </row>
    <row r="2" spans="1:14" ht="5.0999999999999996" customHeight="1" x14ac:dyDescent="0.2">
      <c r="A2" s="169"/>
      <c r="B2" s="136"/>
      <c r="C2" s="136"/>
      <c r="D2" s="204"/>
      <c r="E2" s="204"/>
      <c r="F2" s="26"/>
      <c r="G2" s="26"/>
      <c r="H2" s="26"/>
    </row>
    <row r="3" spans="1:14" ht="5.0999999999999996" customHeight="1" x14ac:dyDescent="0.2">
      <c r="A3" s="27"/>
      <c r="B3" s="2"/>
      <c r="C3" s="2"/>
      <c r="D3" s="18"/>
      <c r="E3" s="18"/>
      <c r="F3" s="26"/>
      <c r="G3" s="26"/>
      <c r="H3" s="26"/>
    </row>
    <row r="4" spans="1:14" s="75" customFormat="1" ht="15" customHeight="1" x14ac:dyDescent="0.2">
      <c r="A4" s="138" t="s">
        <v>102</v>
      </c>
      <c r="B4" s="69"/>
      <c r="C4" s="73"/>
      <c r="D4" s="73"/>
      <c r="E4" s="74"/>
      <c r="K4" s="86"/>
      <c r="N4" s="86"/>
    </row>
    <row r="5" spans="1:14" s="75" customFormat="1" ht="15" customHeight="1" x14ac:dyDescent="0.2">
      <c r="A5" s="138" t="s">
        <v>120</v>
      </c>
      <c r="B5" s="69"/>
      <c r="C5" s="73"/>
      <c r="D5" s="73"/>
      <c r="E5" s="74"/>
      <c r="K5" s="86"/>
      <c r="N5" s="86"/>
    </row>
    <row r="6" spans="1:14" s="6" customFormat="1" ht="15" customHeight="1" x14ac:dyDescent="0.2">
      <c r="A6" s="27"/>
      <c r="B6" s="2"/>
      <c r="C6" s="2"/>
      <c r="D6" s="2"/>
      <c r="E6" s="22" t="s">
        <v>14</v>
      </c>
      <c r="K6" s="87"/>
      <c r="N6" s="87"/>
    </row>
    <row r="7" spans="1:14" ht="5.0999999999999996" customHeight="1" x14ac:dyDescent="0.2">
      <c r="A7" s="27"/>
      <c r="B7" s="2"/>
      <c r="C7" s="2"/>
      <c r="D7" s="2"/>
      <c r="E7" s="22"/>
    </row>
    <row r="8" spans="1:14" s="2" customFormat="1" ht="5.0999999999999996" customHeight="1" x14ac:dyDescent="0.2">
      <c r="A8" s="205"/>
      <c r="B8" s="206"/>
      <c r="C8" s="206"/>
      <c r="D8" s="206"/>
      <c r="E8" s="207"/>
      <c r="K8" s="36"/>
      <c r="N8" s="36"/>
    </row>
    <row r="9" spans="1:14" s="8" customFormat="1" ht="15" customHeight="1" x14ac:dyDescent="0.2">
      <c r="A9" s="156" t="s">
        <v>17</v>
      </c>
      <c r="B9" s="150" t="s">
        <v>16</v>
      </c>
      <c r="C9" s="150" t="s">
        <v>83</v>
      </c>
      <c r="D9" s="150" t="s">
        <v>7</v>
      </c>
      <c r="E9" s="150" t="s">
        <v>96</v>
      </c>
      <c r="F9" s="9"/>
      <c r="G9" s="9"/>
      <c r="H9" s="14"/>
      <c r="I9" s="9"/>
      <c r="J9" s="9"/>
      <c r="K9" s="95"/>
      <c r="L9" s="9"/>
      <c r="N9" s="51"/>
    </row>
    <row r="10" spans="1:14" s="2" customFormat="1" ht="5.0999999999999996" customHeight="1" x14ac:dyDescent="0.2">
      <c r="A10" s="205"/>
      <c r="B10" s="207"/>
      <c r="C10" s="206"/>
      <c r="D10" s="207"/>
      <c r="E10" s="207"/>
      <c r="K10" s="36"/>
      <c r="N10" s="36"/>
    </row>
    <row r="11" spans="1:14" s="2" customFormat="1" ht="5.0999999999999996" customHeight="1" x14ac:dyDescent="0.2">
      <c r="A11" s="10"/>
      <c r="B11" s="11"/>
      <c r="D11" s="11"/>
      <c r="E11" s="11"/>
      <c r="K11" s="36"/>
      <c r="N11" s="36"/>
    </row>
    <row r="12" spans="1:14" ht="15" customHeight="1" x14ac:dyDescent="0.2">
      <c r="A12" s="156" t="s">
        <v>15</v>
      </c>
      <c r="B12" s="201">
        <v>100</v>
      </c>
      <c r="C12" s="183">
        <v>96</v>
      </c>
      <c r="D12" s="201">
        <v>3</v>
      </c>
      <c r="E12" s="201">
        <f>IF(AND(GEPP1!R13&gt;0,GEPP1!B$13&gt;0),GEPP1!R13/GEPP1!B$13*100,"-")</f>
        <v>1.0371075787125517</v>
      </c>
      <c r="F12" s="2"/>
      <c r="G12" s="2"/>
      <c r="H12" s="2"/>
      <c r="I12" s="2"/>
      <c r="J12" s="2"/>
      <c r="K12" s="36"/>
      <c r="L12" s="2"/>
    </row>
    <row r="13" spans="1:14" ht="12.95" customHeight="1" x14ac:dyDescent="0.2">
      <c r="A13" s="19" t="s">
        <v>18</v>
      </c>
      <c r="B13" s="119">
        <v>1</v>
      </c>
      <c r="C13" s="109">
        <v>1</v>
      </c>
      <c r="D13" s="109" t="str">
        <f>IF(AND(GEPP1!P14&gt;0,GEPP1!B$13&gt;0),GEPP1!P14/GEPP1!B$13*100,"-")</f>
        <v>-</v>
      </c>
      <c r="E13" s="109" t="str">
        <f>IF(AND(GEPP1!R14&gt;0,GEPP1!B$13&gt;0),GEPP1!R14/GEPP1!B$13*100,"-")</f>
        <v>-</v>
      </c>
      <c r="F13" s="2"/>
      <c r="G13" s="2"/>
      <c r="H13" s="2"/>
      <c r="I13" s="2"/>
      <c r="J13" s="2"/>
      <c r="K13" s="36"/>
      <c r="L13" s="2"/>
    </row>
    <row r="14" spans="1:14" ht="12.95" customHeight="1" x14ac:dyDescent="0.2">
      <c r="A14" s="19" t="s">
        <v>76</v>
      </c>
      <c r="B14" s="119">
        <f>IF(AND(C14&gt;0,D14&lt;&gt;"-"),C14+D14+E14,IF(D14="-",E14,D14))</f>
        <v>9.593571237549817</v>
      </c>
      <c r="C14" s="109">
        <f>IF(AND(GEPP1!N15&gt;0,GEPP1!B$13&gt;0),GEPP1!N15/GEPP1!B$13*100,"-")</f>
        <v>8.5988611384701681</v>
      </c>
      <c r="D14" s="109">
        <f>IF(AND(GEPP1!P15&gt;0,GEPP1!B$13&gt;0),GEPP1!P15/GEPP1!B$13*100,"-")</f>
        <v>7.1749580917220557E-3</v>
      </c>
      <c r="E14" s="109">
        <f>IF(AND(GEPP1!R15&gt;0,GEPP1!B$13&gt;0),GEPP1!R15/GEPP1!B$13*100,"-")</f>
        <v>0.9875351409879265</v>
      </c>
      <c r="F14" s="2"/>
      <c r="G14" s="2"/>
      <c r="H14" s="2"/>
      <c r="I14" s="2"/>
      <c r="J14" s="2"/>
      <c r="K14" s="36"/>
      <c r="L14" s="2"/>
    </row>
    <row r="15" spans="1:14" ht="12.95" customHeight="1" x14ac:dyDescent="0.2">
      <c r="A15" s="19" t="s">
        <v>81</v>
      </c>
      <c r="B15" s="119">
        <v>1.4</v>
      </c>
      <c r="C15" s="109">
        <f>IF(AND(GEPP1!N16&gt;0,GEPP1!B$13&gt;0),GEPP1!N16/GEPP1!B$13*100,"-")</f>
        <v>1.4225985089132547</v>
      </c>
      <c r="D15" s="109" t="str">
        <f>IF(AND(GEPP1!P16&gt;0,GEPP1!B$13&gt;0),GEPP1!P16/GEPP1!B$13*100,"-")</f>
        <v>-</v>
      </c>
      <c r="E15" s="109" t="str">
        <f>IF(AND(GEPP1!R16&gt;0,GEPP1!B$13&gt;0),GEPP1!R16/GEPP1!B$13*100,"-")</f>
        <v>-</v>
      </c>
      <c r="F15" s="2"/>
      <c r="G15" s="2"/>
      <c r="H15" s="2"/>
      <c r="I15" s="2"/>
      <c r="J15" s="2"/>
      <c r="K15" s="36"/>
      <c r="L15" s="2"/>
    </row>
    <row r="16" spans="1:14" ht="12.95" customHeight="1" x14ac:dyDescent="0.2">
      <c r="A16" s="19" t="s">
        <v>77</v>
      </c>
      <c r="B16" s="119">
        <v>9.1</v>
      </c>
      <c r="C16" s="109">
        <f>IF(AND(GEPP1!N17&gt;0,GEPP1!B$13&gt;0),GEPP1!N17/GEPP1!B$13*100,"-")</f>
        <v>9.0260972793863434</v>
      </c>
      <c r="D16" s="109">
        <f>IF(AND(GEPP1!P17&gt;0,GEPP1!B$13&gt;0),GEPP1!P17/GEPP1!B$13*100,"-")</f>
        <v>3.0656639119176054E-2</v>
      </c>
      <c r="E16" s="109" t="str">
        <f>IF(AND(GEPP1!R17&gt;0,GEPP1!B$13&gt;0),GEPP1!R17/GEPP1!B$13*100,"-")</f>
        <v>-</v>
      </c>
      <c r="F16" s="2"/>
      <c r="G16" s="2"/>
      <c r="H16" s="2"/>
      <c r="I16" s="2"/>
      <c r="J16" s="2"/>
      <c r="K16" s="36"/>
      <c r="L16" s="2"/>
    </row>
    <row r="17" spans="1:14" ht="12.95" customHeight="1" x14ac:dyDescent="0.2">
      <c r="A17" s="19" t="s">
        <v>19</v>
      </c>
      <c r="B17" s="119">
        <v>25.8</v>
      </c>
      <c r="C17" s="109">
        <f>IF(AND(GEPP1!N18&gt;0,GEPP1!B$13&gt;0),GEPP1!N18/GEPP1!B$13*100,"-")</f>
        <v>25.724833834493282</v>
      </c>
      <c r="D17" s="109">
        <f>IF(AND(GEPP1!P18&gt;0,GEPP1!B$13&gt;0),GEPP1!P18/GEPP1!B$13*100,"-")</f>
        <v>0.11088571596297721</v>
      </c>
      <c r="E17" s="109" t="str">
        <f>IF(AND(GEPP1!R18&gt;0,GEPP1!B$13&gt;0),GEPP1!R18/GEPP1!B$13*100,"-")</f>
        <v>-</v>
      </c>
      <c r="F17" s="2"/>
      <c r="G17" s="2"/>
      <c r="H17" s="2"/>
      <c r="I17" s="2"/>
      <c r="J17" s="2"/>
      <c r="K17" s="36"/>
      <c r="L17" s="2"/>
    </row>
    <row r="18" spans="1:14" ht="12.95" customHeight="1" x14ac:dyDescent="0.2">
      <c r="A18" s="19" t="s">
        <v>20</v>
      </c>
      <c r="B18" s="119">
        <v>2.4</v>
      </c>
      <c r="C18" s="109">
        <f>IF(AND(GEPP1!N19&gt;0,GEPP1!B$13&gt;0),GEPP1!N19/GEPP1!B$13*100,"-")</f>
        <v>2.2281506219384131</v>
      </c>
      <c r="D18" s="109">
        <f>IF(AND(GEPP1!P19&gt;0,GEPP1!B$13&gt;0),GEPP1!P19/GEPP1!B$13*100,"-")</f>
        <v>0.13893327941243616</v>
      </c>
      <c r="E18" s="109">
        <f>IF(AND(GEPP1!R19&gt;0,GEPP1!B$13&gt;0),GEPP1!R19/GEPP1!B$13*100,"-")</f>
        <v>3.6527059376039554E-2</v>
      </c>
      <c r="F18" s="2"/>
      <c r="G18" s="2"/>
      <c r="H18" s="2"/>
      <c r="I18" s="2"/>
      <c r="J18" s="2"/>
      <c r="K18" s="36"/>
      <c r="L18" s="2"/>
    </row>
    <row r="19" spans="1:14" ht="12.95" customHeight="1" x14ac:dyDescent="0.2">
      <c r="A19" s="19" t="s">
        <v>21</v>
      </c>
      <c r="B19" s="119">
        <v>13.8</v>
      </c>
      <c r="C19" s="109">
        <f>IF(AND(GEPP1!N20&gt;0,GEPP1!B$13&gt;0),GEPP1!N20/GEPP1!B$13*100,"-")</f>
        <v>13.792878527959507</v>
      </c>
      <c r="D19" s="109">
        <f>IF(AND(GEPP1!P20&gt;0,GEPP1!B$13&gt;0),GEPP1!P20/GEPP1!B$13*100,"-")</f>
        <v>3.1308908036605326E-2</v>
      </c>
      <c r="E19" s="109" t="str">
        <f>IF(AND(GEPP1!R20&gt;0,GEPP1!B$13&gt;0),GEPP1!R20/GEPP1!B$13*100,"-")</f>
        <v>-</v>
      </c>
      <c r="F19" s="2"/>
      <c r="G19" s="2"/>
      <c r="H19" s="2"/>
      <c r="I19" s="2"/>
      <c r="J19" s="2"/>
      <c r="K19" s="36"/>
      <c r="L19" s="2"/>
    </row>
    <row r="20" spans="1:14" ht="12.95" customHeight="1" x14ac:dyDescent="0.2">
      <c r="A20" s="19" t="s">
        <v>22</v>
      </c>
      <c r="B20" s="119">
        <f t="shared" ref="B20" si="0">IF(AND(C20&gt;0,D20&lt;&gt;"-"),C20+D20+E20,IF(D20="-",E20,D20))</f>
        <v>1.3769396846932054</v>
      </c>
      <c r="C20" s="109">
        <f>IF(AND(GEPP1!N21&gt;0,GEPP1!B$13&gt;0),GEPP1!N21/GEPP1!B$13*100,"-")</f>
        <v>1.2875788430053943</v>
      </c>
      <c r="D20" s="109">
        <f>IF(AND(GEPP1!P21&gt;0,GEPP1!B$13&gt;0),GEPP1!P21/GEPP1!B$13*100,"-")</f>
        <v>7.6315463339225495E-2</v>
      </c>
      <c r="E20" s="109">
        <f>IF(AND(GEPP1!R21&gt;0,GEPP1!B$13&gt;0),GEPP1!R21/GEPP1!B$13*100,"-")</f>
        <v>1.3045378348585556E-2</v>
      </c>
      <c r="F20" s="2"/>
      <c r="G20" s="2"/>
      <c r="H20" s="2"/>
      <c r="I20" s="2"/>
      <c r="J20" s="2"/>
      <c r="K20" s="36"/>
      <c r="L20" s="2"/>
    </row>
    <row r="21" spans="1:14" ht="12.95" customHeight="1" x14ac:dyDescent="0.2">
      <c r="A21" s="19" t="s">
        <v>65</v>
      </c>
      <c r="B21" s="119">
        <v>2.2000000000000002</v>
      </c>
      <c r="C21" s="109">
        <f>IF(AND(GEPP1!N22&gt;0,GEPP1!B$13&gt;0),GEPP1!N22/GEPP1!B$13*100,"-")</f>
        <v>1.6000156544540183</v>
      </c>
      <c r="D21" s="109">
        <f>IF(AND(GEPP1!P22&gt;0,GEPP1!B$13&gt;0),GEPP1!P22/GEPP1!B$13*100,"-")</f>
        <v>0.64118034583298</v>
      </c>
      <c r="E21" s="109" t="str">
        <f>IF(AND(GEPP1!R22&gt;0,GEPP1!B$13&gt;0),GEPP1!R22/GEPP1!B$13*100,"-")</f>
        <v>-</v>
      </c>
      <c r="F21" s="2"/>
      <c r="G21" s="2"/>
      <c r="H21" s="2"/>
      <c r="I21" s="2"/>
      <c r="J21" s="2"/>
      <c r="K21" s="36"/>
      <c r="L21" s="2"/>
    </row>
    <row r="22" spans="1:14" ht="12.95" customHeight="1" x14ac:dyDescent="0.2">
      <c r="A22" s="19" t="s">
        <v>23</v>
      </c>
      <c r="B22" s="119">
        <v>8</v>
      </c>
      <c r="C22" s="109">
        <f>IF(AND(GEPP1!N23&gt;0,GEPP1!B$13&gt;0),GEPP1!N23/GEPP1!B$13*100,"-")</f>
        <v>7.9054992792428465</v>
      </c>
      <c r="D22" s="109">
        <f>IF(AND(GEPP1!P23&gt;0,GEPP1!B$13&gt;0),GEPP1!P23/GEPP1!B$13*100,"-")</f>
        <v>6.5879160660357053E-2</v>
      </c>
      <c r="E22" s="109" t="str">
        <f>IF(AND(GEPP1!R23&gt;0,GEPP1!B$13&gt;0),GEPP1!R23/GEPP1!B$13*100,"-")</f>
        <v>-</v>
      </c>
      <c r="F22" s="2"/>
      <c r="G22" s="2"/>
      <c r="H22" s="2"/>
      <c r="I22" s="2"/>
      <c r="J22" s="2"/>
      <c r="K22" s="36"/>
      <c r="L22" s="2"/>
    </row>
    <row r="23" spans="1:14" ht="12.95" customHeight="1" x14ac:dyDescent="0.2">
      <c r="A23" s="19" t="s">
        <v>24</v>
      </c>
      <c r="B23" s="119">
        <v>0.9</v>
      </c>
      <c r="C23" s="109">
        <f>IF(AND(GEPP1!N24&gt;0,GEPP1!B$13&gt;0),GEPP1!N24/GEPP1!B$13*100,"-")</f>
        <v>0.79968169276829448</v>
      </c>
      <c r="D23" s="109">
        <f>IF(AND(GEPP1!P24&gt;0,GEPP1!B$13&gt;0),GEPP1!P24/GEPP1!B$13*100,"-")</f>
        <v>0.13306285915557264</v>
      </c>
      <c r="E23" s="109" t="str">
        <f>IF(AND(GEPP1!R24&gt;0,GEPP1!B$13&gt;0),GEPP1!R24/GEPP1!B$13*100,"-")</f>
        <v>-</v>
      </c>
      <c r="F23" s="2"/>
      <c r="G23" s="2"/>
      <c r="H23" s="2"/>
      <c r="I23" s="2"/>
      <c r="J23" s="2"/>
      <c r="K23" s="36"/>
      <c r="L23" s="2"/>
    </row>
    <row r="24" spans="1:14" ht="12.95" customHeight="1" x14ac:dyDescent="0.2">
      <c r="A24" s="19" t="s">
        <v>25</v>
      </c>
      <c r="B24" s="119">
        <v>13.9</v>
      </c>
      <c r="C24" s="109">
        <f>IF(AND(GEPP1!N25&gt;0,GEPP1!B$13&gt;0),GEPP1!N25/GEPP1!B$13*100,"-")</f>
        <v>12.243087580147543</v>
      </c>
      <c r="D24" s="109">
        <f>IF(AND(GEPP1!P25&gt;0,GEPP1!B$13&gt;0),GEPP1!P25/GEPP1!B$13*100,"-")</f>
        <v>1.6763311177932438</v>
      </c>
      <c r="E24" s="109" t="str">
        <f>IF(AND(GEPP1!R25&gt;0,GEPP1!B$13&gt;0),GEPP1!R25/GEPP1!B$13*100,"-")</f>
        <v>-</v>
      </c>
      <c r="F24" s="2"/>
      <c r="G24" s="2"/>
      <c r="H24" s="2"/>
      <c r="I24" s="2"/>
      <c r="J24" s="2"/>
      <c r="K24" s="36"/>
      <c r="L24" s="2"/>
    </row>
    <row r="25" spans="1:14" ht="12.95" customHeight="1" x14ac:dyDescent="0.2">
      <c r="A25" s="19" t="s">
        <v>26</v>
      </c>
      <c r="B25" s="119">
        <v>1.2</v>
      </c>
      <c r="C25" s="109">
        <f>IF(AND(GEPP1!N26&gt;0,GEPP1!B$13&gt;0),GEPP1!N26/GEPP1!B$13*100,"-")</f>
        <v>1.1864771608038562</v>
      </c>
      <c r="D25" s="109">
        <f>IF(AND(GEPP1!P26&gt;0,GEPP1!B$13&gt;0),GEPP1!P26/GEPP1!B$13*100,"-")</f>
        <v>2.7395294532029664E-2</v>
      </c>
      <c r="E25" s="109" t="str">
        <f>IF(AND(GEPP1!R26&gt;0,GEPP1!B$13&gt;0),GEPP1!R26/GEPP1!B$13*100,"-")</f>
        <v>-</v>
      </c>
      <c r="F25" s="2"/>
      <c r="G25" s="2"/>
      <c r="H25" s="2"/>
      <c r="I25" s="2"/>
      <c r="J25" s="2"/>
      <c r="K25" s="36"/>
      <c r="L25" s="2"/>
    </row>
    <row r="26" spans="1:14" ht="12.95" customHeight="1" x14ac:dyDescent="0.2">
      <c r="A26" s="19" t="s">
        <v>27</v>
      </c>
      <c r="B26" s="119">
        <v>7.6</v>
      </c>
      <c r="C26" s="109">
        <f>IF(AND(GEPP1!N27&gt;0,GEPP1!B$13&gt;0),GEPP1!N27/GEPP1!B$13*100,"-")</f>
        <v>7.514790197702709</v>
      </c>
      <c r="D26" s="109">
        <f>IF(AND(GEPP1!P27&gt;0,GEPP1!B$13&gt;0),GEPP1!P27/GEPP1!B$13*100,"-")</f>
        <v>3.0004370201746774E-2</v>
      </c>
      <c r="E26" s="109" t="str">
        <f>IF(AND(GEPP1!R27&gt;0,GEPP1!B$13&gt;0),GEPP1!R27/GEPP1!B$13*100,"-")</f>
        <v>-</v>
      </c>
      <c r="F26" s="2"/>
      <c r="G26" s="2"/>
      <c r="H26" s="2"/>
      <c r="I26" s="2"/>
      <c r="J26" s="2"/>
      <c r="K26" s="36"/>
      <c r="L26" s="2"/>
    </row>
    <row r="27" spans="1:14" ht="12.95" customHeight="1" x14ac:dyDescent="0.2">
      <c r="A27" s="19" t="s">
        <v>28</v>
      </c>
      <c r="B27" s="119">
        <v>0.8</v>
      </c>
      <c r="C27" s="109">
        <f>IF(AND(GEPP1!N28&gt;0,GEPP1!B$13&gt;0),GEPP1!N28/GEPP1!B$13*100,"-")</f>
        <v>0.73315026319050824</v>
      </c>
      <c r="D27" s="109">
        <f>IF(AND(GEPP1!P28&gt;0,GEPP1!B$13&gt;0),GEPP1!P28/GEPP1!B$13*100,"-")</f>
        <v>1.8263529688019777E-2</v>
      </c>
      <c r="E27" s="109" t="str">
        <f>IF(AND(GEPP1!R28&gt;0,GEPP1!B$13&gt;0),GEPP1!R28/GEPP1!B$13*100,"-")</f>
        <v>-</v>
      </c>
      <c r="F27" s="2"/>
      <c r="G27" s="2"/>
      <c r="H27" s="2"/>
      <c r="I27" s="2"/>
      <c r="J27" s="2"/>
      <c r="K27" s="36"/>
      <c r="L27" s="2"/>
    </row>
    <row r="28" spans="1:14" s="2" customFormat="1" ht="12.95" customHeight="1" x14ac:dyDescent="0.2">
      <c r="A28" s="19" t="s">
        <v>29</v>
      </c>
      <c r="B28" s="119">
        <v>0.9</v>
      </c>
      <c r="C28" s="109">
        <f>IF(AND(GEPP1!N29&gt;0,GEPP1!B$13&gt;0),GEPP1!N29/GEPP1!B$13*100,"-")</f>
        <v>0.93991951001558915</v>
      </c>
      <c r="D28" s="109" t="str">
        <f>IF(AND(GEPP1!P29&gt;0,GEPP1!B$13&gt;0),GEPP1!P29/GEPP1!B$13*100,"-")</f>
        <v>-</v>
      </c>
      <c r="E28" s="109" t="str">
        <f>IF(AND(GEPP1!R29&gt;0,GEPP1!B$13&gt;0),GEPP1!R29/GEPP1!B$13*100,"-")</f>
        <v>-</v>
      </c>
      <c r="K28" s="36"/>
      <c r="N28" s="36"/>
    </row>
    <row r="29" spans="1:14" s="2" customFormat="1" ht="5.0999999999999996" customHeight="1" x14ac:dyDescent="0.2">
      <c r="A29" s="169"/>
      <c r="B29" s="136"/>
      <c r="C29" s="166" t="s">
        <v>13</v>
      </c>
      <c r="D29" s="166" t="s">
        <v>13</v>
      </c>
      <c r="E29" s="136"/>
      <c r="K29" s="36"/>
      <c r="N29" s="36"/>
    </row>
    <row r="30" spans="1:14" s="2" customFormat="1" ht="12" customHeight="1" x14ac:dyDescent="0.2">
      <c r="A30" s="27" t="s">
        <v>152</v>
      </c>
      <c r="F30" s="1"/>
      <c r="G30" s="1"/>
      <c r="H30" s="1"/>
      <c r="I30" s="1"/>
      <c r="J30" s="1"/>
      <c r="K30" s="31"/>
      <c r="L30" s="1"/>
      <c r="N30" s="36"/>
    </row>
    <row r="31" spans="1:14" ht="54" customHeight="1" x14ac:dyDescent="0.2">
      <c r="B31" s="29"/>
    </row>
    <row r="32" spans="1:14" ht="12.75" x14ac:dyDescent="0.2">
      <c r="A32" s="292" t="s">
        <v>121</v>
      </c>
      <c r="B32" s="293"/>
      <c r="C32" s="293"/>
      <c r="D32" s="293"/>
      <c r="E32" s="293"/>
    </row>
    <row r="52" spans="1:19" ht="11.1" customHeight="1" x14ac:dyDescent="0.2"/>
    <row r="53" spans="1:19" ht="11.1" customHeight="1" x14ac:dyDescent="0.2"/>
    <row r="54" spans="1:19" ht="11.1" customHeight="1" x14ac:dyDescent="0.2">
      <c r="A54" s="27"/>
      <c r="B54" s="2"/>
      <c r="C54" s="2"/>
      <c r="D54" s="2"/>
      <c r="E54" s="2"/>
    </row>
    <row r="55" spans="1:19" ht="5.0999999999999996" customHeight="1" x14ac:dyDescent="0.2">
      <c r="A55" s="27"/>
      <c r="B55" s="2"/>
      <c r="C55" s="2"/>
      <c r="D55" s="2"/>
      <c r="E55" s="2"/>
    </row>
    <row r="56" spans="1:19" ht="5.0999999999999996" customHeight="1" x14ac:dyDescent="0.2">
      <c r="A56" s="27"/>
      <c r="B56" s="2"/>
      <c r="C56" s="2"/>
      <c r="D56" s="2"/>
      <c r="E56" s="2"/>
    </row>
    <row r="57" spans="1:19" ht="5.25" customHeight="1" x14ac:dyDescent="0.2">
      <c r="A57" s="27"/>
      <c r="B57" s="2"/>
      <c r="C57" s="2"/>
      <c r="D57" s="2"/>
      <c r="E57" s="2"/>
    </row>
    <row r="58" spans="1:19" ht="5.25" customHeight="1" x14ac:dyDescent="0.2">
      <c r="C58" s="259"/>
    </row>
    <row r="59" spans="1:19" ht="5.25" customHeight="1" x14ac:dyDescent="0.2"/>
    <row r="60" spans="1:19" ht="5.25" customHeight="1" x14ac:dyDescent="0.2">
      <c r="E60" s="30"/>
      <c r="F60" s="30"/>
      <c r="G60" s="30"/>
      <c r="H60" s="30"/>
      <c r="I60" s="30"/>
      <c r="J60" s="30"/>
      <c r="K60" s="52"/>
      <c r="L60" s="30"/>
    </row>
    <row r="61" spans="1:19" ht="5.25" customHeight="1" x14ac:dyDescent="0.2">
      <c r="B61" s="30"/>
      <c r="C61" s="30"/>
      <c r="D61" s="30"/>
      <c r="E61" s="30"/>
      <c r="F61" s="30"/>
      <c r="G61" s="30"/>
      <c r="H61" s="30"/>
      <c r="I61" s="30"/>
      <c r="J61" s="30"/>
      <c r="K61" s="30"/>
      <c r="N61" s="1"/>
    </row>
    <row r="62" spans="1:19" ht="5.25" customHeight="1" x14ac:dyDescent="0.2">
      <c r="B62" s="31"/>
      <c r="C62" s="31"/>
      <c r="D62" s="31"/>
      <c r="E62" s="31"/>
      <c r="F62" s="31"/>
      <c r="G62" s="31"/>
      <c r="H62" s="31"/>
      <c r="I62" s="31"/>
      <c r="J62" s="31"/>
      <c r="O62" s="31"/>
      <c r="R62" s="31"/>
      <c r="S62" s="31"/>
    </row>
    <row r="63" spans="1:19" ht="5.25" customHeight="1" x14ac:dyDescent="0.2">
      <c r="B63" s="31"/>
      <c r="C63" s="31"/>
      <c r="D63" s="31"/>
      <c r="E63" s="31"/>
      <c r="F63" s="31"/>
      <c r="G63" s="31"/>
      <c r="H63" s="31"/>
      <c r="I63" s="31"/>
      <c r="J63" s="31"/>
      <c r="O63" s="31"/>
      <c r="R63" s="31"/>
      <c r="S63" s="31"/>
    </row>
    <row r="64" spans="1:19" ht="5.25" customHeight="1" x14ac:dyDescent="0.2">
      <c r="B64" s="31"/>
      <c r="C64" s="31"/>
      <c r="D64" s="31"/>
      <c r="E64" s="31"/>
      <c r="F64" s="31"/>
      <c r="G64" s="31"/>
      <c r="H64" s="31"/>
      <c r="I64" s="31"/>
      <c r="J64" s="31"/>
      <c r="O64" s="31"/>
      <c r="R64" s="31"/>
      <c r="S64" s="31"/>
    </row>
    <row r="65" spans="1:19" ht="5.25" customHeight="1" x14ac:dyDescent="0.2">
      <c r="B65" s="31"/>
      <c r="C65" s="31"/>
      <c r="D65" s="31"/>
      <c r="E65" s="31"/>
      <c r="F65" s="31"/>
      <c r="G65" s="31"/>
      <c r="H65" s="31"/>
      <c r="I65" s="31"/>
      <c r="J65" s="31"/>
      <c r="O65" s="31"/>
      <c r="R65" s="31"/>
      <c r="S65" s="31"/>
    </row>
    <row r="66" spans="1:19" ht="5.25" customHeight="1" x14ac:dyDescent="0.2">
      <c r="B66" s="29"/>
      <c r="C66" s="29"/>
      <c r="J66" s="31"/>
      <c r="R66" s="31"/>
    </row>
    <row r="67" spans="1:19" ht="5.25" customHeight="1" x14ac:dyDescent="0.2">
      <c r="A67" s="1"/>
      <c r="J67" s="31"/>
    </row>
    <row r="68" spans="1:19" ht="5.25" customHeight="1" x14ac:dyDescent="0.2"/>
    <row r="69" spans="1:19" ht="5.25" customHeight="1" x14ac:dyDescent="0.2"/>
    <row r="70" spans="1:19" ht="5.25" customHeight="1" x14ac:dyDescent="0.2"/>
    <row r="71" spans="1:19" ht="5.25" customHeight="1" x14ac:dyDescent="0.2"/>
    <row r="72" spans="1:19" ht="5.25" customHeight="1" x14ac:dyDescent="0.2"/>
    <row r="73" spans="1:19" ht="5.25" customHeight="1" x14ac:dyDescent="0.2"/>
    <row r="74" spans="1:19" ht="5.25" customHeight="1" x14ac:dyDescent="0.2"/>
    <row r="75" spans="1:19" ht="5.25" customHeight="1" x14ac:dyDescent="0.2"/>
    <row r="76" spans="1:19" ht="5.25" customHeight="1" x14ac:dyDescent="0.2"/>
    <row r="77" spans="1:19" ht="5.25" customHeight="1" x14ac:dyDescent="0.2"/>
    <row r="78" spans="1:19" ht="5.25" customHeight="1" x14ac:dyDescent="0.2"/>
    <row r="79" spans="1:19" ht="5.25" customHeight="1" x14ac:dyDescent="0.2"/>
    <row r="80" spans="1:19" ht="5.25" customHeight="1" x14ac:dyDescent="0.2"/>
  </sheetData>
  <sheetProtection formatCells="0"/>
  <mergeCells count="1">
    <mergeCell ref="A32:E32"/>
  </mergeCells>
  <phoneticPr fontId="3" type="noConversion"/>
  <printOptions horizontalCentered="1"/>
  <pageMargins left="0.59055118110236227" right="0.59055118110236227" top="0.59055118110236227" bottom="0.59055118110236227" header="0.59055118110236227" footer="0.59055118110236227"/>
  <pageSetup paperSize="119" firstPageNumber="3" orientation="portrait" r:id="rId1"/>
  <headerFooter alignWithMargins="0">
    <oddFooter>&amp;R&amp;9 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0"/>
  </sheetPr>
  <dimension ref="A1:W65"/>
  <sheetViews>
    <sheetView showGridLines="0" zoomScaleNormal="100" zoomScaleSheetLayoutView="100" workbookViewId="0">
      <selection activeCell="A4" sqref="A4"/>
    </sheetView>
  </sheetViews>
  <sheetFormatPr baseColWidth="10" defaultColWidth="11.42578125" defaultRowHeight="12" x14ac:dyDescent="0.2"/>
  <cols>
    <col min="1" max="1" width="23.140625" style="1" customWidth="1"/>
    <col min="2" max="9" width="8.85546875" style="1" customWidth="1"/>
    <col min="10" max="12" width="8.7109375" style="1" hidden="1" customWidth="1"/>
    <col min="13" max="13" width="8.28515625" style="1" customWidth="1"/>
    <col min="14" max="14" width="9" style="1" customWidth="1"/>
    <col min="15" max="15" width="8.85546875" style="1" customWidth="1"/>
    <col min="16" max="16384" width="11.42578125" style="1"/>
  </cols>
  <sheetData>
    <row r="1" spans="1:15" s="67" customFormat="1" ht="30" customHeight="1" x14ac:dyDescent="0.25">
      <c r="F1" s="80"/>
      <c r="G1" s="80"/>
      <c r="H1" s="80"/>
      <c r="I1" s="141" t="s">
        <v>148</v>
      </c>
      <c r="J1" s="79"/>
      <c r="K1" s="79"/>
      <c r="L1" s="79"/>
    </row>
    <row r="2" spans="1:15" ht="5.0999999999999996" customHeight="1" x14ac:dyDescent="0.2">
      <c r="A2" s="169"/>
      <c r="B2" s="136"/>
      <c r="C2" s="136"/>
      <c r="D2" s="204"/>
      <c r="E2" s="204"/>
      <c r="F2" s="204"/>
      <c r="G2" s="204"/>
      <c r="H2" s="204"/>
      <c r="I2" s="204"/>
      <c r="K2" s="31"/>
      <c r="N2" s="31"/>
    </row>
    <row r="3" spans="1:15" ht="5.0999999999999996" customHeight="1" x14ac:dyDescent="0.2">
      <c r="A3" s="2"/>
      <c r="B3" s="2"/>
      <c r="C3" s="2"/>
      <c r="D3" s="2"/>
      <c r="E3" s="5"/>
      <c r="F3" s="5"/>
      <c r="G3" s="5"/>
      <c r="H3" s="5"/>
      <c r="I3" s="5"/>
      <c r="J3" s="135"/>
      <c r="K3" s="135"/>
      <c r="L3" s="135"/>
      <c r="M3" s="2"/>
    </row>
    <row r="4" spans="1:15" s="75" customFormat="1" ht="15" customHeight="1" x14ac:dyDescent="0.2">
      <c r="A4" s="172" t="s">
        <v>103</v>
      </c>
      <c r="B4" s="170"/>
      <c r="C4" s="170"/>
      <c r="D4" s="170"/>
      <c r="E4" s="171"/>
      <c r="F4" s="171"/>
      <c r="G4" s="171"/>
      <c r="H4" s="171"/>
      <c r="I4" s="171"/>
      <c r="J4" s="171"/>
      <c r="K4" s="171"/>
      <c r="L4" s="171"/>
      <c r="M4" s="171"/>
    </row>
    <row r="5" spans="1:15" s="75" customFormat="1" ht="15" customHeight="1" x14ac:dyDescent="0.2">
      <c r="A5" s="138" t="s">
        <v>120</v>
      </c>
      <c r="B5" s="170"/>
      <c r="C5" s="170"/>
      <c r="D5" s="170"/>
      <c r="E5" s="171"/>
      <c r="F5" s="171"/>
      <c r="G5" s="171"/>
      <c r="H5" s="171"/>
      <c r="I5" s="171"/>
      <c r="J5" s="171"/>
      <c r="K5" s="171"/>
      <c r="L5" s="171"/>
      <c r="M5" s="171"/>
    </row>
    <row r="6" spans="1:15" s="37" customFormat="1" ht="15" customHeight="1" x14ac:dyDescent="0.2">
      <c r="A6" s="58"/>
      <c r="B6" s="58"/>
      <c r="C6" s="58"/>
      <c r="D6" s="58"/>
      <c r="E6" s="58"/>
      <c r="F6" s="58"/>
      <c r="G6" s="58"/>
      <c r="H6" s="58"/>
      <c r="I6" s="11" t="s">
        <v>46</v>
      </c>
      <c r="J6" s="120"/>
      <c r="K6" s="294" t="s">
        <v>46</v>
      </c>
      <c r="L6" s="294"/>
      <c r="M6" s="121"/>
    </row>
    <row r="7" spans="1:15" s="2" customFormat="1" ht="5.0999999999999996" customHeight="1" x14ac:dyDescent="0.2">
      <c r="A7" s="58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58"/>
    </row>
    <row r="8" spans="1:15" s="2" customFormat="1" ht="5.0999999999999996" customHeight="1" x14ac:dyDescent="0.2">
      <c r="A8" s="58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58"/>
    </row>
    <row r="9" spans="1:15" s="2" customFormat="1" ht="15" customHeight="1" x14ac:dyDescent="0.2">
      <c r="A9" s="149"/>
      <c r="B9" s="297" t="s">
        <v>70</v>
      </c>
      <c r="C9" s="298"/>
      <c r="D9" s="156"/>
      <c r="E9" s="297" t="s">
        <v>44</v>
      </c>
      <c r="F9" s="298"/>
      <c r="G9" s="156"/>
      <c r="H9" s="297" t="s">
        <v>71</v>
      </c>
      <c r="I9" s="298"/>
      <c r="J9" s="125"/>
      <c r="K9" s="296" t="s">
        <v>63</v>
      </c>
      <c r="L9" s="296"/>
      <c r="M9" s="58"/>
    </row>
    <row r="10" spans="1:15" ht="15" customHeight="1" x14ac:dyDescent="0.2">
      <c r="A10" s="156" t="s">
        <v>17</v>
      </c>
      <c r="B10" s="149">
        <v>2022</v>
      </c>
      <c r="C10" s="149">
        <v>2023</v>
      </c>
      <c r="D10" s="149"/>
      <c r="E10" s="149">
        <v>2022</v>
      </c>
      <c r="F10" s="149">
        <v>2023</v>
      </c>
      <c r="G10" s="149"/>
      <c r="H10" s="149">
        <v>2022</v>
      </c>
      <c r="I10" s="149">
        <v>2023</v>
      </c>
      <c r="J10" s="11" t="s">
        <v>16</v>
      </c>
      <c r="K10" s="11" t="s">
        <v>44</v>
      </c>
      <c r="L10" s="11" t="s">
        <v>43</v>
      </c>
      <c r="M10" s="126"/>
    </row>
    <row r="11" spans="1:15" ht="5.0999999999999996" customHeight="1" x14ac:dyDescent="0.2">
      <c r="A11" s="58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6"/>
    </row>
    <row r="12" spans="1:15" s="8" customFormat="1" ht="14.1" customHeight="1" x14ac:dyDescent="0.2">
      <c r="A12" s="196" t="s">
        <v>15</v>
      </c>
      <c r="B12" s="220">
        <f>E12+H12</f>
        <v>3272.8999999999996</v>
      </c>
      <c r="C12" s="220">
        <f>F12+I12</f>
        <v>2743.8</v>
      </c>
      <c r="D12" s="215"/>
      <c r="E12" s="220">
        <v>1334.6</v>
      </c>
      <c r="F12" s="220">
        <v>1280.2</v>
      </c>
      <c r="G12" s="216"/>
      <c r="H12" s="220">
        <v>1938.3</v>
      </c>
      <c r="I12" s="220">
        <v>1463.6</v>
      </c>
      <c r="J12" s="129" t="e">
        <f>+#REF!</f>
        <v>#REF!</v>
      </c>
      <c r="K12" s="129" t="e">
        <f>+#REF!</f>
        <v>#REF!</v>
      </c>
      <c r="L12" s="129" t="e">
        <f>+#REF!</f>
        <v>#REF!</v>
      </c>
      <c r="M12" s="128"/>
      <c r="N12" s="51"/>
      <c r="O12" s="51"/>
    </row>
    <row r="13" spans="1:15" ht="12" customHeight="1" x14ac:dyDescent="0.2">
      <c r="A13" s="131" t="s">
        <v>31</v>
      </c>
      <c r="B13" s="130">
        <f>E13+H13</f>
        <v>114.8</v>
      </c>
      <c r="C13" s="130">
        <f>F13+I13</f>
        <v>126</v>
      </c>
      <c r="D13" s="132"/>
      <c r="E13" s="130">
        <v>63.5</v>
      </c>
      <c r="F13" s="130">
        <v>62.6</v>
      </c>
      <c r="G13" s="130"/>
      <c r="H13" s="130">
        <v>51.3</v>
      </c>
      <c r="I13" s="130">
        <v>63.4</v>
      </c>
      <c r="J13" s="133">
        <v>8</v>
      </c>
      <c r="K13" s="133">
        <v>8</v>
      </c>
      <c r="L13" s="133" t="s">
        <v>61</v>
      </c>
      <c r="M13" s="126"/>
    </row>
    <row r="14" spans="1:15" ht="12" customHeight="1" x14ac:dyDescent="0.2">
      <c r="A14" s="131" t="s">
        <v>74</v>
      </c>
      <c r="B14" s="130">
        <f t="shared" ref="B14:B28" si="0">E14+H14</f>
        <v>239.39999999999998</v>
      </c>
      <c r="C14" s="130">
        <f t="shared" ref="C14:C28" si="1">F14+I14</f>
        <v>88.6</v>
      </c>
      <c r="D14" s="132"/>
      <c r="E14" s="130">
        <v>58.2</v>
      </c>
      <c r="F14" s="126">
        <v>60.8</v>
      </c>
      <c r="G14" s="130"/>
      <c r="H14" s="130">
        <v>181.2</v>
      </c>
      <c r="I14" s="130">
        <v>27.8</v>
      </c>
      <c r="J14" s="133">
        <v>18</v>
      </c>
      <c r="K14" s="133">
        <v>35</v>
      </c>
      <c r="L14" s="133">
        <v>218.75</v>
      </c>
      <c r="M14" s="126"/>
    </row>
    <row r="15" spans="1:15" ht="12" customHeight="1" x14ac:dyDescent="0.2">
      <c r="A15" s="131" t="s">
        <v>45</v>
      </c>
      <c r="B15" s="130">
        <f t="shared" si="0"/>
        <v>153.1</v>
      </c>
      <c r="C15" s="130">
        <f t="shared" si="1"/>
        <v>157.9</v>
      </c>
      <c r="D15" s="132"/>
      <c r="E15" s="130">
        <v>60.1</v>
      </c>
      <c r="F15" s="130">
        <v>45.5</v>
      </c>
      <c r="G15" s="130"/>
      <c r="H15" s="130">
        <v>93</v>
      </c>
      <c r="I15" s="130">
        <v>112.4</v>
      </c>
      <c r="J15" s="133">
        <v>60</v>
      </c>
      <c r="K15" s="133">
        <v>92</v>
      </c>
      <c r="L15" s="133">
        <v>100</v>
      </c>
      <c r="M15" s="126"/>
    </row>
    <row r="16" spans="1:15" ht="12" customHeight="1" x14ac:dyDescent="0.2">
      <c r="A16" s="131" t="s">
        <v>75</v>
      </c>
      <c r="B16" s="130">
        <f t="shared" si="0"/>
        <v>153.9</v>
      </c>
      <c r="C16" s="130">
        <f t="shared" si="1"/>
        <v>138.1</v>
      </c>
      <c r="D16" s="132"/>
      <c r="E16" s="130">
        <v>87.2</v>
      </c>
      <c r="F16" s="130">
        <v>51.4</v>
      </c>
      <c r="G16" s="130"/>
      <c r="H16" s="130">
        <v>66.7</v>
      </c>
      <c r="I16" s="130">
        <v>86.7</v>
      </c>
      <c r="J16" s="133"/>
      <c r="K16" s="133"/>
      <c r="L16" s="133"/>
      <c r="M16" s="126"/>
    </row>
    <row r="17" spans="1:13" ht="12" customHeight="1" x14ac:dyDescent="0.2">
      <c r="A17" s="131" t="s">
        <v>32</v>
      </c>
      <c r="B17" s="130">
        <f t="shared" si="0"/>
        <v>135.1</v>
      </c>
      <c r="C17" s="130">
        <f t="shared" si="1"/>
        <v>119.2</v>
      </c>
      <c r="D17" s="132"/>
      <c r="E17" s="130">
        <v>120.8</v>
      </c>
      <c r="F17" s="130">
        <v>97.4</v>
      </c>
      <c r="G17" s="130"/>
      <c r="H17" s="130">
        <v>14.3</v>
      </c>
      <c r="I17" s="130">
        <v>21.8</v>
      </c>
      <c r="J17" s="133">
        <v>16</v>
      </c>
      <c r="K17" s="133">
        <v>28</v>
      </c>
      <c r="L17" s="133">
        <v>100</v>
      </c>
      <c r="M17" s="126"/>
    </row>
    <row r="18" spans="1:13" ht="12" customHeight="1" x14ac:dyDescent="0.2">
      <c r="A18" s="131" t="s">
        <v>33</v>
      </c>
      <c r="B18" s="130">
        <f t="shared" si="0"/>
        <v>293.89999999999998</v>
      </c>
      <c r="C18" s="130">
        <f t="shared" si="1"/>
        <v>324</v>
      </c>
      <c r="D18" s="132"/>
      <c r="E18" s="130">
        <v>120.4</v>
      </c>
      <c r="F18" s="130">
        <v>132.4</v>
      </c>
      <c r="G18" s="130"/>
      <c r="H18" s="130">
        <v>173.5</v>
      </c>
      <c r="I18" s="130">
        <v>191.6</v>
      </c>
      <c r="J18" s="133">
        <v>16</v>
      </c>
      <c r="K18" s="133">
        <v>44</v>
      </c>
      <c r="L18" s="133" t="s">
        <v>61</v>
      </c>
      <c r="M18" s="126"/>
    </row>
    <row r="19" spans="1:13" ht="12" customHeight="1" x14ac:dyDescent="0.2">
      <c r="A19" s="131" t="s">
        <v>34</v>
      </c>
      <c r="B19" s="130">
        <f t="shared" si="0"/>
        <v>295</v>
      </c>
      <c r="C19" s="130">
        <f t="shared" si="1"/>
        <v>391.1</v>
      </c>
      <c r="D19" s="132"/>
      <c r="E19" s="130">
        <v>116</v>
      </c>
      <c r="F19" s="130">
        <v>206.4</v>
      </c>
      <c r="G19" s="130"/>
      <c r="H19" s="130">
        <v>179</v>
      </c>
      <c r="I19" s="130">
        <v>184.7</v>
      </c>
      <c r="J19" s="133">
        <v>12</v>
      </c>
      <c r="K19" s="133">
        <v>24</v>
      </c>
      <c r="L19" s="133">
        <v>100</v>
      </c>
      <c r="M19" s="126"/>
    </row>
    <row r="20" spans="1:13" ht="12" customHeight="1" x14ac:dyDescent="0.2">
      <c r="A20" s="131" t="s">
        <v>35</v>
      </c>
      <c r="B20" s="130">
        <f t="shared" si="0"/>
        <v>197.10000000000002</v>
      </c>
      <c r="C20" s="130">
        <f t="shared" si="1"/>
        <v>170.2</v>
      </c>
      <c r="D20" s="132"/>
      <c r="E20" s="130">
        <v>87.7</v>
      </c>
      <c r="F20" s="130">
        <v>82</v>
      </c>
      <c r="G20" s="130"/>
      <c r="H20" s="130">
        <v>109.4</v>
      </c>
      <c r="I20" s="130">
        <v>88.2</v>
      </c>
      <c r="J20" s="133">
        <v>9</v>
      </c>
      <c r="K20" s="133">
        <v>9</v>
      </c>
      <c r="L20" s="133">
        <v>100</v>
      </c>
      <c r="M20" s="126"/>
    </row>
    <row r="21" spans="1:13" ht="12" customHeight="1" x14ac:dyDescent="0.2">
      <c r="A21" s="131" t="s">
        <v>64</v>
      </c>
      <c r="B21" s="130">
        <f t="shared" si="0"/>
        <v>187.39999999999998</v>
      </c>
      <c r="C21" s="130">
        <f t="shared" si="1"/>
        <v>226.6</v>
      </c>
      <c r="D21" s="132"/>
      <c r="E21" s="130">
        <v>81.599999999999994</v>
      </c>
      <c r="F21" s="130">
        <v>100</v>
      </c>
      <c r="G21" s="130"/>
      <c r="H21" s="130">
        <v>105.8</v>
      </c>
      <c r="I21" s="130">
        <v>126.6</v>
      </c>
      <c r="J21" s="133">
        <v>36</v>
      </c>
      <c r="K21" s="133">
        <v>36</v>
      </c>
      <c r="L21" s="133">
        <v>150</v>
      </c>
      <c r="M21" s="126"/>
    </row>
    <row r="22" spans="1:13" ht="12" customHeight="1" x14ac:dyDescent="0.2">
      <c r="A22" s="131" t="s">
        <v>36</v>
      </c>
      <c r="B22" s="130">
        <f t="shared" si="0"/>
        <v>241.10000000000002</v>
      </c>
      <c r="C22" s="130">
        <f t="shared" si="1"/>
        <v>189.4</v>
      </c>
      <c r="D22" s="132"/>
      <c r="E22" s="130">
        <v>114.4</v>
      </c>
      <c r="F22" s="130">
        <v>91.7</v>
      </c>
      <c r="G22" s="130"/>
      <c r="H22" s="130">
        <v>126.7</v>
      </c>
      <c r="I22" s="130">
        <v>97.7</v>
      </c>
      <c r="J22" s="133">
        <v>16</v>
      </c>
      <c r="K22" s="133">
        <v>32</v>
      </c>
      <c r="L22" s="133">
        <v>200</v>
      </c>
      <c r="M22" s="126"/>
    </row>
    <row r="23" spans="1:13" ht="12" customHeight="1" x14ac:dyDescent="0.2">
      <c r="A23" s="131" t="s">
        <v>37</v>
      </c>
      <c r="B23" s="130">
        <f t="shared" si="0"/>
        <v>115.5</v>
      </c>
      <c r="C23" s="130">
        <f t="shared" si="1"/>
        <v>104.19999999999999</v>
      </c>
      <c r="D23" s="132"/>
      <c r="E23" s="130">
        <v>39</v>
      </c>
      <c r="F23" s="130">
        <v>37.9</v>
      </c>
      <c r="G23" s="130"/>
      <c r="H23" s="130">
        <v>76.5</v>
      </c>
      <c r="I23" s="130">
        <v>66.3</v>
      </c>
      <c r="J23" s="133">
        <v>0</v>
      </c>
      <c r="K23" s="133">
        <v>12</v>
      </c>
      <c r="L23" s="133" t="s">
        <v>61</v>
      </c>
      <c r="M23" s="126"/>
    </row>
    <row r="24" spans="1:13" ht="12" customHeight="1" x14ac:dyDescent="0.2">
      <c r="A24" s="131" t="s">
        <v>38</v>
      </c>
      <c r="B24" s="130">
        <f t="shared" si="0"/>
        <v>569.29999999999995</v>
      </c>
      <c r="C24" s="130">
        <f t="shared" si="1"/>
        <v>185.3</v>
      </c>
      <c r="D24" s="132"/>
      <c r="E24" s="130">
        <v>169.7</v>
      </c>
      <c r="F24" s="130">
        <v>126.5</v>
      </c>
      <c r="G24" s="130"/>
      <c r="H24" s="130">
        <v>399.6</v>
      </c>
      <c r="I24" s="130">
        <v>58.8</v>
      </c>
      <c r="J24" s="133">
        <v>0</v>
      </c>
      <c r="K24" s="133">
        <v>0</v>
      </c>
      <c r="L24" s="133" t="s">
        <v>61</v>
      </c>
      <c r="M24" s="126"/>
    </row>
    <row r="25" spans="1:13" ht="12" customHeight="1" x14ac:dyDescent="0.2">
      <c r="A25" s="131" t="s">
        <v>39</v>
      </c>
      <c r="B25" s="130">
        <f t="shared" si="0"/>
        <v>146.4</v>
      </c>
      <c r="C25" s="130">
        <f t="shared" si="1"/>
        <v>141.6</v>
      </c>
      <c r="D25" s="132"/>
      <c r="E25" s="130">
        <v>89.4</v>
      </c>
      <c r="F25" s="130">
        <v>72.099999999999994</v>
      </c>
      <c r="G25" s="130"/>
      <c r="H25" s="130">
        <v>57</v>
      </c>
      <c r="I25" s="130">
        <v>69.5</v>
      </c>
      <c r="J25" s="133">
        <v>0</v>
      </c>
      <c r="K25" s="133">
        <v>16</v>
      </c>
      <c r="L25" s="133" t="s">
        <v>61</v>
      </c>
      <c r="M25" s="126"/>
    </row>
    <row r="26" spans="1:13" ht="12" customHeight="1" x14ac:dyDescent="0.2">
      <c r="A26" s="131" t="s">
        <v>40</v>
      </c>
      <c r="B26" s="130">
        <f t="shared" si="0"/>
        <v>222.1</v>
      </c>
      <c r="C26" s="130">
        <f t="shared" si="1"/>
        <v>154.80000000000001</v>
      </c>
      <c r="D26" s="132"/>
      <c r="E26" s="130">
        <v>71.099999999999994</v>
      </c>
      <c r="F26" s="130">
        <v>52.5</v>
      </c>
      <c r="G26" s="130"/>
      <c r="H26" s="130">
        <v>151</v>
      </c>
      <c r="I26" s="130">
        <v>102.3</v>
      </c>
      <c r="J26" s="133">
        <v>0</v>
      </c>
      <c r="K26" s="133">
        <v>12</v>
      </c>
      <c r="L26" s="133" t="s">
        <v>61</v>
      </c>
      <c r="M26" s="126"/>
    </row>
    <row r="27" spans="1:13" ht="12" customHeight="1" x14ac:dyDescent="0.2">
      <c r="A27" s="131" t="s">
        <v>41</v>
      </c>
      <c r="B27" s="130">
        <f t="shared" si="0"/>
        <v>85.3</v>
      </c>
      <c r="C27" s="130">
        <f t="shared" si="1"/>
        <v>87.7</v>
      </c>
      <c r="D27" s="132"/>
      <c r="E27" s="130">
        <v>45.5</v>
      </c>
      <c r="F27" s="130">
        <v>35.200000000000003</v>
      </c>
      <c r="G27" s="130"/>
      <c r="H27" s="130">
        <v>39.799999999999997</v>
      </c>
      <c r="I27" s="130">
        <v>52.5</v>
      </c>
      <c r="J27" s="133">
        <v>12</v>
      </c>
      <c r="K27" s="133">
        <v>12</v>
      </c>
      <c r="L27" s="133" t="s">
        <v>61</v>
      </c>
      <c r="M27" s="126"/>
    </row>
    <row r="28" spans="1:13" ht="12" customHeight="1" x14ac:dyDescent="0.2">
      <c r="A28" s="131" t="s">
        <v>42</v>
      </c>
      <c r="B28" s="130">
        <f t="shared" si="0"/>
        <v>123.5</v>
      </c>
      <c r="C28" s="130">
        <f t="shared" si="1"/>
        <v>139.1</v>
      </c>
      <c r="D28" s="132"/>
      <c r="E28" s="130">
        <v>10</v>
      </c>
      <c r="F28" s="130">
        <v>25.8</v>
      </c>
      <c r="G28" s="130"/>
      <c r="H28" s="130">
        <v>113.5</v>
      </c>
      <c r="I28" s="130">
        <v>113.3</v>
      </c>
      <c r="J28" s="12">
        <v>0</v>
      </c>
      <c r="K28" s="12">
        <v>8</v>
      </c>
      <c r="L28" s="12" t="s">
        <v>61</v>
      </c>
      <c r="M28" s="126"/>
    </row>
    <row r="29" spans="1:13" ht="5.0999999999999996" customHeight="1" x14ac:dyDescent="0.2">
      <c r="A29" s="173"/>
      <c r="B29" s="173"/>
      <c r="C29" s="173"/>
      <c r="D29" s="173"/>
      <c r="E29" s="173"/>
      <c r="F29" s="173"/>
      <c r="G29" s="173"/>
      <c r="H29" s="173"/>
      <c r="I29" s="173"/>
      <c r="J29" s="122"/>
      <c r="K29" s="122"/>
      <c r="L29" s="122" t="s">
        <v>13</v>
      </c>
      <c r="M29" s="126"/>
    </row>
    <row r="30" spans="1:13" ht="14.25" customHeight="1" x14ac:dyDescent="0.2">
      <c r="A30" s="232" t="s">
        <v>154</v>
      </c>
      <c r="B30" s="58"/>
      <c r="C30" s="58"/>
      <c r="D30" s="58"/>
      <c r="E30" s="58"/>
      <c r="F30" s="58"/>
      <c r="G30" s="58"/>
      <c r="H30" s="58"/>
      <c r="I30" s="58"/>
      <c r="J30" s="124"/>
      <c r="K30" s="124"/>
      <c r="L30" s="124"/>
      <c r="M30" s="126"/>
    </row>
    <row r="31" spans="1:13" ht="20.25" customHeight="1" x14ac:dyDescent="0.2">
      <c r="A31" s="40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 ht="12.75" x14ac:dyDescent="0.2">
      <c r="A32" s="299" t="s">
        <v>99</v>
      </c>
      <c r="B32" s="300"/>
      <c r="C32" s="300"/>
      <c r="D32" s="300"/>
      <c r="E32" s="300"/>
      <c r="F32" s="300"/>
      <c r="G32" s="300"/>
      <c r="H32" s="300"/>
      <c r="I32" s="300"/>
    </row>
    <row r="34" spans="1:10" x14ac:dyDescent="0.2">
      <c r="H34" s="295"/>
      <c r="I34" s="295"/>
    </row>
    <row r="39" spans="1:10" x14ac:dyDescent="0.2">
      <c r="A39" s="4"/>
    </row>
    <row r="40" spans="1:10" x14ac:dyDescent="0.2">
      <c r="B40" s="295"/>
      <c r="C40" s="295"/>
      <c r="D40" s="38"/>
      <c r="E40" s="295"/>
      <c r="F40" s="295"/>
      <c r="G40" s="38"/>
      <c r="H40" s="295"/>
      <c r="I40" s="295"/>
    </row>
    <row r="41" spans="1:10" x14ac:dyDescent="0.2">
      <c r="B41" s="2"/>
      <c r="C41" s="2"/>
      <c r="D41" s="2"/>
      <c r="E41" s="2"/>
      <c r="F41" s="2"/>
      <c r="G41" s="2"/>
      <c r="H41" s="2"/>
      <c r="I41" s="2"/>
    </row>
    <row r="42" spans="1:10" x14ac:dyDescent="0.2">
      <c r="B42" s="2"/>
      <c r="C42" s="2"/>
      <c r="D42" s="2"/>
      <c r="E42" s="2"/>
      <c r="F42" s="2"/>
      <c r="G42" s="2"/>
      <c r="H42" s="2"/>
      <c r="I42" s="2"/>
    </row>
    <row r="43" spans="1:10" x14ac:dyDescent="0.2">
      <c r="B43" s="2"/>
      <c r="C43" s="2"/>
      <c r="D43" s="2"/>
      <c r="E43" s="2"/>
      <c r="F43" s="2"/>
      <c r="G43" s="2"/>
      <c r="H43" s="2"/>
      <c r="I43" s="2"/>
    </row>
    <row r="44" spans="1:10" x14ac:dyDescent="0.2">
      <c r="B44" s="2"/>
      <c r="C44" s="2"/>
      <c r="D44" s="2"/>
      <c r="E44" s="2"/>
      <c r="F44" s="2"/>
      <c r="G44" s="2"/>
      <c r="H44" s="2"/>
      <c r="I44" s="2"/>
    </row>
    <row r="45" spans="1:10" x14ac:dyDescent="0.2">
      <c r="B45" s="2"/>
      <c r="C45" s="2"/>
      <c r="D45" s="2"/>
      <c r="E45" s="2"/>
      <c r="F45" s="2"/>
      <c r="G45" s="2"/>
      <c r="H45" s="2"/>
      <c r="I45" s="2"/>
    </row>
    <row r="46" spans="1:10" x14ac:dyDescent="0.2">
      <c r="B46" s="41"/>
      <c r="C46" s="41"/>
      <c r="D46" s="41"/>
      <c r="E46" s="41"/>
      <c r="F46" s="41"/>
      <c r="G46" s="41"/>
      <c r="H46" s="41"/>
      <c r="I46" s="41"/>
      <c r="J46" s="42">
        <v>187.9</v>
      </c>
    </row>
    <row r="47" spans="1:10" x14ac:dyDescent="0.2">
      <c r="H47" s="42"/>
      <c r="I47" s="43"/>
      <c r="J47" s="42">
        <v>192.7</v>
      </c>
    </row>
    <row r="48" spans="1:10" x14ac:dyDescent="0.2">
      <c r="H48" s="44"/>
      <c r="I48" s="45"/>
      <c r="J48" s="44">
        <v>211.6</v>
      </c>
    </row>
    <row r="54" spans="1:23" ht="5.0999999999999996" customHeight="1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23" ht="5.0999999999999996" customHeight="1" x14ac:dyDescent="0.2">
      <c r="A55" s="2"/>
      <c r="B55" s="2"/>
      <c r="C55" s="2"/>
      <c r="D55" s="2"/>
      <c r="E55" s="2"/>
      <c r="F55" s="2"/>
      <c r="G55" s="2"/>
      <c r="H55" s="2"/>
      <c r="I55" s="2"/>
    </row>
    <row r="56" spans="1:23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23" x14ac:dyDescent="0.2">
      <c r="C57" s="24"/>
      <c r="D57" s="24"/>
    </row>
    <row r="58" spans="1:23" ht="36" customHeight="1" x14ac:dyDescent="0.2"/>
    <row r="60" spans="1:23" x14ac:dyDescent="0.2">
      <c r="A60" s="46"/>
      <c r="B60" s="46"/>
      <c r="C60" s="46"/>
      <c r="D60" s="46"/>
      <c r="E60" s="47"/>
      <c r="F60" s="48"/>
      <c r="G60" s="48"/>
      <c r="I60" s="247"/>
      <c r="J60" s="247"/>
      <c r="K60" s="247"/>
      <c r="L60" s="247"/>
      <c r="M60" s="247"/>
      <c r="N60" s="247"/>
      <c r="O60" s="247"/>
      <c r="P60" s="247"/>
      <c r="Q60" s="247"/>
      <c r="R60" s="247"/>
      <c r="S60" s="247"/>
      <c r="T60" s="247"/>
      <c r="U60" s="247"/>
      <c r="V60" s="247"/>
      <c r="W60" s="247"/>
    </row>
    <row r="61" spans="1:23" x14ac:dyDescent="0.2">
      <c r="A61" s="233"/>
      <c r="B61" s="242">
        <f>[3]GRAF16!B3</f>
        <v>2006</v>
      </c>
      <c r="C61" s="242">
        <f>[3]GRAF16!C3</f>
        <v>2007</v>
      </c>
      <c r="D61" s="242">
        <f>[3]GRAF16!D3</f>
        <v>2008</v>
      </c>
      <c r="E61" s="242">
        <f>[3]GRAF16!E3</f>
        <v>2009</v>
      </c>
      <c r="F61" s="242">
        <f>[3]GRAF16!F3</f>
        <v>2010</v>
      </c>
      <c r="G61" s="242">
        <f>[3]GRAF16!G3</f>
        <v>2011</v>
      </c>
      <c r="H61" s="243">
        <f>[3]GRAF16!H3</f>
        <v>2012</v>
      </c>
      <c r="I61" s="247">
        <v>2013</v>
      </c>
      <c r="J61" s="247"/>
      <c r="K61" s="247"/>
      <c r="L61" s="247"/>
      <c r="M61" s="247">
        <v>2014</v>
      </c>
      <c r="N61" s="247">
        <v>2015</v>
      </c>
      <c r="O61" s="247">
        <v>2017</v>
      </c>
      <c r="P61" s="247">
        <v>2018</v>
      </c>
      <c r="Q61" s="247">
        <v>2019</v>
      </c>
      <c r="R61" s="247">
        <v>2020</v>
      </c>
      <c r="S61" s="247">
        <v>2021</v>
      </c>
      <c r="T61" s="247">
        <v>2022</v>
      </c>
      <c r="U61" s="247">
        <v>2023</v>
      </c>
      <c r="V61" s="247"/>
      <c r="W61" s="247"/>
    </row>
    <row r="62" spans="1:23" x14ac:dyDescent="0.2">
      <c r="A62" s="244" t="s">
        <v>16</v>
      </c>
      <c r="B62" s="245">
        <f>[3]GRAF16!B4</f>
        <v>1500.7</v>
      </c>
      <c r="C62" s="245">
        <f>[3]GRAF16!C4</f>
        <v>2917.4</v>
      </c>
      <c r="D62" s="245">
        <f>[3]GRAF16!D4</f>
        <v>4113.5</v>
      </c>
      <c r="E62" s="245">
        <f>[3]GRAF16!E4</f>
        <v>4252.1000000000004</v>
      </c>
      <c r="F62" s="245">
        <f>[3]GRAF16!F4</f>
        <v>3892.5</v>
      </c>
      <c r="G62" s="245">
        <v>3594.8</v>
      </c>
      <c r="H62" s="245">
        <v>3971.1</v>
      </c>
      <c r="I62" s="269">
        <v>4239.5</v>
      </c>
      <c r="J62" s="269"/>
      <c r="K62" s="269"/>
      <c r="L62" s="269"/>
      <c r="M62" s="269">
        <v>3855</v>
      </c>
      <c r="N62" s="269">
        <v>4398.8</v>
      </c>
      <c r="O62" s="269">
        <v>5183.2</v>
      </c>
      <c r="P62" s="269">
        <v>5657.9</v>
      </c>
      <c r="Q62" s="269">
        <v>4371.7</v>
      </c>
      <c r="R62" s="269">
        <v>3962.4</v>
      </c>
      <c r="S62" s="269">
        <v>5902.2999999999993</v>
      </c>
      <c r="T62" s="269">
        <v>3272.9</v>
      </c>
      <c r="U62" s="269">
        <v>2743.8</v>
      </c>
      <c r="V62" s="247"/>
      <c r="W62" s="247"/>
    </row>
    <row r="63" spans="1:23" x14ac:dyDescent="0.2">
      <c r="A63" s="244" t="s">
        <v>44</v>
      </c>
      <c r="B63" s="245">
        <f>[3]GRAF16!B5</f>
        <v>1478.4</v>
      </c>
      <c r="C63" s="245">
        <f>[3]GRAF16!C5</f>
        <v>879.1</v>
      </c>
      <c r="D63" s="245">
        <v>1775.9</v>
      </c>
      <c r="E63" s="245">
        <f>[3]GRAF16!E5</f>
        <v>1130</v>
      </c>
      <c r="F63" s="245">
        <f>[3]GRAF16!F5</f>
        <v>688</v>
      </c>
      <c r="G63" s="245">
        <v>320.39999999999998</v>
      </c>
      <c r="H63" s="245">
        <v>552.4</v>
      </c>
      <c r="I63" s="269">
        <v>776</v>
      </c>
      <c r="J63" s="269"/>
      <c r="K63" s="269"/>
      <c r="L63" s="269"/>
      <c r="M63" s="269">
        <v>530.29999999999995</v>
      </c>
      <c r="N63" s="269">
        <v>659.4</v>
      </c>
      <c r="O63" s="269">
        <v>1673.7</v>
      </c>
      <c r="P63" s="269">
        <v>2216.8000000000002</v>
      </c>
      <c r="Q63" s="269">
        <v>1491.6</v>
      </c>
      <c r="R63" s="269">
        <v>1224.5999999999999</v>
      </c>
      <c r="S63" s="269">
        <v>1791.1</v>
      </c>
      <c r="T63" s="269">
        <v>1334.6</v>
      </c>
      <c r="U63" s="269">
        <v>1280.2</v>
      </c>
      <c r="V63" s="247"/>
      <c r="W63" s="247"/>
    </row>
    <row r="64" spans="1:23" x14ac:dyDescent="0.2">
      <c r="A64" s="244" t="s">
        <v>43</v>
      </c>
      <c r="B64" s="245">
        <f>[3]GRAF16!B6</f>
        <v>22.3</v>
      </c>
      <c r="C64" s="245">
        <f>[3]GRAF16!C6</f>
        <v>2038.3</v>
      </c>
      <c r="D64" s="245">
        <v>2337.6</v>
      </c>
      <c r="E64" s="245">
        <f>[3]GRAF16!E6</f>
        <v>3122.1</v>
      </c>
      <c r="F64" s="245">
        <f>[3]GRAF16!F6</f>
        <v>3204.5</v>
      </c>
      <c r="G64" s="245">
        <v>3274.4</v>
      </c>
      <c r="H64" s="245">
        <v>3418.7</v>
      </c>
      <c r="I64" s="269">
        <v>3463.3</v>
      </c>
      <c r="J64" s="269"/>
      <c r="K64" s="269"/>
      <c r="L64" s="269"/>
      <c r="M64" s="269">
        <v>3324.7</v>
      </c>
      <c r="N64" s="269">
        <v>3739.4</v>
      </c>
      <c r="O64" s="269">
        <v>3509.5</v>
      </c>
      <c r="P64" s="269">
        <v>3441.1</v>
      </c>
      <c r="Q64" s="269">
        <v>2880.1</v>
      </c>
      <c r="R64" s="269">
        <v>2737.8</v>
      </c>
      <c r="S64" s="269">
        <v>4111.2</v>
      </c>
      <c r="T64" s="269">
        <v>1938.3</v>
      </c>
      <c r="U64" s="269">
        <v>1463.6</v>
      </c>
      <c r="V64" s="247"/>
      <c r="W64" s="247"/>
    </row>
    <row r="65" spans="14:21" x14ac:dyDescent="0.2">
      <c r="N65" s="233"/>
      <c r="O65" s="233"/>
      <c r="P65" s="233"/>
      <c r="Q65" s="233"/>
      <c r="R65" s="233"/>
      <c r="S65" s="233"/>
      <c r="T65" s="233"/>
      <c r="U65" s="233"/>
    </row>
  </sheetData>
  <sheetProtection formatCells="0"/>
  <mergeCells count="10">
    <mergeCell ref="K6:L6"/>
    <mergeCell ref="H34:I34"/>
    <mergeCell ref="B40:C40"/>
    <mergeCell ref="E40:F40"/>
    <mergeCell ref="H40:I40"/>
    <mergeCell ref="K9:L9"/>
    <mergeCell ref="B9:C9"/>
    <mergeCell ref="E9:F9"/>
    <mergeCell ref="H9:I9"/>
    <mergeCell ref="A32:I32"/>
  </mergeCells>
  <phoneticPr fontId="3" type="noConversion"/>
  <printOptions horizontalCentered="1"/>
  <pageMargins left="0.59055118110236227" right="0.59055118110236227" top="0.59055118110236227" bottom="0.59055118110236227" header="0.59055118110236227" footer="0.59055118110236227"/>
  <pageSetup paperSize="119" firstPageNumber="5" orientation="portrait" r:id="rId1"/>
  <headerFooter alignWithMargins="0">
    <oddFooter>&amp;R&amp;9 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B72"/>
  <sheetViews>
    <sheetView showGridLines="0" zoomScaleNormal="100" zoomScaleSheetLayoutView="100" workbookViewId="0">
      <selection activeCell="A4" sqref="A4"/>
    </sheetView>
  </sheetViews>
  <sheetFormatPr baseColWidth="10" defaultColWidth="12.7109375" defaultRowHeight="12" x14ac:dyDescent="0.2"/>
  <cols>
    <col min="1" max="1" width="18.42578125" style="1" customWidth="1"/>
    <col min="2" max="3" width="11.7109375" style="1" customWidth="1"/>
    <col min="4" max="4" width="0.85546875" style="1" customWidth="1"/>
    <col min="5" max="6" width="11.7109375" style="1" customWidth="1"/>
    <col min="7" max="7" width="1.28515625" style="1" customWidth="1"/>
    <col min="8" max="9" width="11.7109375" style="1" customWidth="1"/>
    <col min="10" max="10" width="7" style="233" customWidth="1"/>
    <col min="11" max="11" width="7.140625" style="233" customWidth="1"/>
    <col min="12" max="12" width="6.7109375" style="233" customWidth="1"/>
    <col min="13" max="13" width="6.42578125" style="233" customWidth="1"/>
    <col min="14" max="14" width="6" style="233" customWidth="1"/>
    <col min="15" max="15" width="6.5703125" style="233" customWidth="1"/>
    <col min="16" max="16" width="7" style="233" customWidth="1"/>
    <col min="17" max="17" width="7.140625" style="233" customWidth="1"/>
    <col min="18" max="18" width="6.85546875" style="233" customWidth="1"/>
    <col min="19" max="19" width="8.5703125" style="233" customWidth="1"/>
    <col min="20" max="28" width="12.7109375" style="233"/>
    <col min="29" max="16384" width="12.7109375" style="1"/>
  </cols>
  <sheetData>
    <row r="1" spans="1:28" s="82" customFormat="1" ht="30" customHeight="1" x14ac:dyDescent="0.25">
      <c r="C1" s="79"/>
      <c r="D1" s="79"/>
      <c r="E1" s="79"/>
      <c r="I1" s="141" t="s">
        <v>148</v>
      </c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</row>
    <row r="2" spans="1:28" s="6" customFormat="1" ht="5.0999999999999996" customHeight="1" x14ac:dyDescent="0.2">
      <c r="A2" s="175"/>
      <c r="B2" s="175"/>
      <c r="C2" s="176"/>
      <c r="D2" s="176"/>
      <c r="E2" s="176"/>
      <c r="F2" s="176"/>
      <c r="G2" s="176"/>
      <c r="H2" s="175"/>
      <c r="I2" s="175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</row>
    <row r="3" spans="1:28" s="6" customFormat="1" ht="5.0999999999999996" customHeight="1" x14ac:dyDescent="0.2">
      <c r="A3" s="3"/>
      <c r="B3" s="3"/>
      <c r="C3" s="174"/>
      <c r="D3" s="174"/>
      <c r="E3" s="174"/>
      <c r="F3" s="174"/>
      <c r="G3" s="174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</row>
    <row r="4" spans="1:28" s="75" customFormat="1" ht="15" customHeight="1" x14ac:dyDescent="0.2">
      <c r="A4" s="114" t="s">
        <v>104</v>
      </c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</row>
    <row r="5" spans="1:28" s="75" customFormat="1" ht="15" customHeight="1" x14ac:dyDescent="0.2">
      <c r="A5" s="114" t="s">
        <v>120</v>
      </c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</row>
    <row r="6" spans="1:28" s="6" customFormat="1" ht="15" customHeight="1" x14ac:dyDescent="0.2">
      <c r="A6" s="58"/>
      <c r="B6" s="58"/>
      <c r="C6" s="58"/>
      <c r="D6" s="58"/>
      <c r="E6" s="58"/>
      <c r="F6" s="58"/>
      <c r="G6" s="58"/>
      <c r="H6" s="58"/>
      <c r="I6" s="11" t="s">
        <v>46</v>
      </c>
      <c r="J6" s="282"/>
      <c r="K6" s="283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</row>
    <row r="7" spans="1:28" ht="5.0999999999999996" customHeight="1" x14ac:dyDescent="0.2">
      <c r="A7" s="2"/>
      <c r="B7" s="2"/>
      <c r="C7" s="2"/>
      <c r="D7" s="2"/>
      <c r="E7" s="2"/>
      <c r="F7" s="2"/>
      <c r="G7" s="2"/>
      <c r="H7" s="2"/>
      <c r="I7" s="2"/>
    </row>
    <row r="8" spans="1:28" ht="5.0999999999999996" customHeight="1" x14ac:dyDescent="0.2">
      <c r="A8" s="2"/>
      <c r="B8" s="2"/>
      <c r="C8" s="2"/>
      <c r="D8" s="2"/>
      <c r="E8" s="2"/>
      <c r="F8" s="2"/>
      <c r="G8" s="2"/>
      <c r="H8" s="2"/>
      <c r="I8" s="2"/>
    </row>
    <row r="9" spans="1:28" ht="12.75" customHeight="1" x14ac:dyDescent="0.2">
      <c r="A9" s="149"/>
      <c r="B9" s="297" t="s">
        <v>105</v>
      </c>
      <c r="C9" s="302"/>
      <c r="D9" s="219"/>
      <c r="E9" s="297" t="s">
        <v>107</v>
      </c>
      <c r="F9" s="297"/>
      <c r="G9" s="219"/>
      <c r="H9" s="297" t="s">
        <v>106</v>
      </c>
      <c r="I9" s="303"/>
    </row>
    <row r="10" spans="1:28" x14ac:dyDescent="0.2">
      <c r="A10" s="156" t="s">
        <v>17</v>
      </c>
      <c r="B10" s="149">
        <v>2022</v>
      </c>
      <c r="C10" s="149">
        <v>2023</v>
      </c>
      <c r="D10" s="149"/>
      <c r="E10" s="149">
        <v>2022</v>
      </c>
      <c r="F10" s="149">
        <v>2023</v>
      </c>
      <c r="G10" s="149"/>
      <c r="H10" s="149">
        <v>2022</v>
      </c>
      <c r="I10" s="149">
        <v>2023</v>
      </c>
    </row>
    <row r="11" spans="1:28" ht="5.0999999999999996" customHeight="1" x14ac:dyDescent="0.2">
      <c r="A11" s="2"/>
      <c r="B11" s="2"/>
      <c r="C11" s="2"/>
      <c r="D11" s="2"/>
      <c r="E11" s="2"/>
      <c r="F11" s="2"/>
      <c r="G11" s="2"/>
      <c r="H11" s="2"/>
      <c r="I11" s="2"/>
    </row>
    <row r="12" spans="1:28" ht="15.95" customHeight="1" x14ac:dyDescent="0.2">
      <c r="A12" s="196" t="s">
        <v>15</v>
      </c>
      <c r="B12" s="254">
        <f t="shared" ref="B12:B28" si="0">E12+H12</f>
        <v>1428</v>
      </c>
      <c r="C12" s="215">
        <f t="shared" ref="C12:C28" si="1">F12+I12</f>
        <v>1356</v>
      </c>
      <c r="D12" s="217"/>
      <c r="E12" s="217">
        <f>SUM(E13:E28)</f>
        <v>878</v>
      </c>
      <c r="F12" s="217">
        <f>SUM(F13:F28)</f>
        <v>810</v>
      </c>
      <c r="G12" s="217"/>
      <c r="H12" s="196">
        <f>SUM(H13:H28)</f>
        <v>550</v>
      </c>
      <c r="I12" s="196">
        <f>SUM(I13:I28)</f>
        <v>546</v>
      </c>
    </row>
    <row r="13" spans="1:28" ht="14.45" customHeight="1" x14ac:dyDescent="0.2">
      <c r="A13" s="88" t="s">
        <v>31</v>
      </c>
      <c r="B13" s="134">
        <f t="shared" si="0"/>
        <v>121</v>
      </c>
      <c r="C13" s="134">
        <f t="shared" si="1"/>
        <v>88</v>
      </c>
      <c r="D13" s="134"/>
      <c r="E13" s="134">
        <v>101</v>
      </c>
      <c r="F13" s="134">
        <v>68</v>
      </c>
      <c r="G13" s="134"/>
      <c r="H13" s="1">
        <v>20</v>
      </c>
      <c r="I13" s="1">
        <v>20</v>
      </c>
    </row>
    <row r="14" spans="1:28" ht="14.45" customHeight="1" x14ac:dyDescent="0.2">
      <c r="A14" s="88" t="s">
        <v>74</v>
      </c>
      <c r="B14" s="134">
        <f t="shared" si="0"/>
        <v>99</v>
      </c>
      <c r="C14" s="134">
        <f t="shared" si="1"/>
        <v>69</v>
      </c>
      <c r="D14" s="134"/>
      <c r="E14" s="134">
        <v>71</v>
      </c>
      <c r="F14" s="134">
        <v>41</v>
      </c>
      <c r="G14" s="134"/>
      <c r="H14" s="1">
        <v>28</v>
      </c>
      <c r="I14" s="1">
        <v>28</v>
      </c>
    </row>
    <row r="15" spans="1:28" ht="14.45" customHeight="1" x14ac:dyDescent="0.2">
      <c r="A15" s="88" t="s">
        <v>45</v>
      </c>
      <c r="B15" s="134">
        <f t="shared" si="0"/>
        <v>121</v>
      </c>
      <c r="C15" s="134">
        <f t="shared" si="1"/>
        <v>109</v>
      </c>
      <c r="D15" s="134"/>
      <c r="E15" s="134">
        <v>37</v>
      </c>
      <c r="F15" s="134">
        <v>29</v>
      </c>
      <c r="G15" s="134"/>
      <c r="H15" s="1">
        <v>84</v>
      </c>
      <c r="I15" s="1">
        <v>80</v>
      </c>
    </row>
    <row r="16" spans="1:28" ht="14.45" customHeight="1" x14ac:dyDescent="0.2">
      <c r="A16" s="88" t="s">
        <v>75</v>
      </c>
      <c r="B16" s="134">
        <f t="shared" si="0"/>
        <v>149</v>
      </c>
      <c r="C16" s="134">
        <f t="shared" si="1"/>
        <v>149</v>
      </c>
      <c r="D16" s="134"/>
      <c r="E16" s="134">
        <v>81</v>
      </c>
      <c r="F16" s="134">
        <v>81</v>
      </c>
      <c r="G16" s="134"/>
      <c r="H16" s="1">
        <v>68</v>
      </c>
      <c r="I16" s="1">
        <v>68</v>
      </c>
    </row>
    <row r="17" spans="1:28" ht="14.45" customHeight="1" x14ac:dyDescent="0.2">
      <c r="A17" s="88" t="s">
        <v>32</v>
      </c>
      <c r="B17" s="134">
        <f t="shared" si="0"/>
        <v>93</v>
      </c>
      <c r="C17" s="134">
        <f t="shared" si="1"/>
        <v>94</v>
      </c>
      <c r="D17" s="134"/>
      <c r="E17" s="134">
        <v>65</v>
      </c>
      <c r="F17" s="134">
        <v>66</v>
      </c>
      <c r="G17" s="134"/>
      <c r="H17" s="1">
        <v>28</v>
      </c>
      <c r="I17" s="1">
        <v>28</v>
      </c>
    </row>
    <row r="18" spans="1:28" ht="14.45" customHeight="1" x14ac:dyDescent="0.2">
      <c r="A18" s="88" t="s">
        <v>33</v>
      </c>
      <c r="B18" s="134">
        <f t="shared" si="0"/>
        <v>125</v>
      </c>
      <c r="C18" s="134">
        <f t="shared" si="1"/>
        <v>126</v>
      </c>
      <c r="D18" s="134"/>
      <c r="E18" s="134">
        <v>75</v>
      </c>
      <c r="F18" s="134">
        <v>76</v>
      </c>
      <c r="G18" s="134"/>
      <c r="H18" s="1">
        <v>50</v>
      </c>
      <c r="I18" s="1">
        <v>50</v>
      </c>
    </row>
    <row r="19" spans="1:28" ht="14.45" customHeight="1" x14ac:dyDescent="0.2">
      <c r="A19" s="88" t="s">
        <v>34</v>
      </c>
      <c r="B19" s="134">
        <f t="shared" si="0"/>
        <v>98</v>
      </c>
      <c r="C19" s="134">
        <f t="shared" si="1"/>
        <v>98</v>
      </c>
      <c r="D19" s="134"/>
      <c r="E19" s="134">
        <v>74</v>
      </c>
      <c r="F19" s="134">
        <v>74</v>
      </c>
      <c r="G19" s="134"/>
      <c r="H19" s="1">
        <v>24</v>
      </c>
      <c r="I19" s="1">
        <v>24</v>
      </c>
    </row>
    <row r="20" spans="1:28" ht="14.45" customHeight="1" x14ac:dyDescent="0.2">
      <c r="A20" s="88" t="s">
        <v>35</v>
      </c>
      <c r="B20" s="134">
        <f t="shared" si="0"/>
        <v>44</v>
      </c>
      <c r="C20" s="134">
        <f t="shared" si="1"/>
        <v>44</v>
      </c>
      <c r="D20" s="134"/>
      <c r="E20" s="134">
        <v>36</v>
      </c>
      <c r="F20" s="134">
        <v>36</v>
      </c>
      <c r="G20" s="134"/>
      <c r="H20" s="1">
        <v>8</v>
      </c>
      <c r="I20" s="1">
        <v>8</v>
      </c>
    </row>
    <row r="21" spans="1:28" ht="14.45" customHeight="1" x14ac:dyDescent="0.2">
      <c r="A21" s="88" t="s">
        <v>64</v>
      </c>
      <c r="B21" s="134">
        <f t="shared" si="0"/>
        <v>68</v>
      </c>
      <c r="C21" s="134">
        <f t="shared" si="1"/>
        <v>68</v>
      </c>
      <c r="D21" s="134"/>
      <c r="E21" s="134">
        <v>30</v>
      </c>
      <c r="F21" s="134">
        <v>30</v>
      </c>
      <c r="G21" s="134"/>
      <c r="H21" s="1">
        <v>38</v>
      </c>
      <c r="I21" s="1">
        <v>38</v>
      </c>
    </row>
    <row r="22" spans="1:28" ht="14.45" customHeight="1" x14ac:dyDescent="0.2">
      <c r="A22" s="88" t="s">
        <v>36</v>
      </c>
      <c r="B22" s="134">
        <f t="shared" si="0"/>
        <v>118</v>
      </c>
      <c r="C22" s="134">
        <f t="shared" si="1"/>
        <v>118</v>
      </c>
      <c r="D22" s="134"/>
      <c r="E22" s="134">
        <v>70</v>
      </c>
      <c r="F22" s="134">
        <v>70</v>
      </c>
      <c r="G22" s="134"/>
      <c r="H22" s="1">
        <v>48</v>
      </c>
      <c r="I22" s="1">
        <v>48</v>
      </c>
    </row>
    <row r="23" spans="1:28" ht="14.45" customHeight="1" x14ac:dyDescent="0.2">
      <c r="A23" s="88" t="s">
        <v>37</v>
      </c>
      <c r="B23" s="134">
        <f t="shared" si="0"/>
        <v>44</v>
      </c>
      <c r="C23" s="134">
        <f t="shared" si="1"/>
        <v>44</v>
      </c>
      <c r="D23" s="134"/>
      <c r="E23" s="134">
        <v>20</v>
      </c>
      <c r="F23" s="134">
        <v>20</v>
      </c>
      <c r="G23" s="134"/>
      <c r="H23" s="1">
        <v>24</v>
      </c>
      <c r="I23" s="1">
        <v>24</v>
      </c>
    </row>
    <row r="24" spans="1:28" ht="14.45" customHeight="1" x14ac:dyDescent="0.2">
      <c r="A24" s="88" t="s">
        <v>38</v>
      </c>
      <c r="B24" s="134">
        <f t="shared" si="0"/>
        <v>139</v>
      </c>
      <c r="C24" s="134">
        <f t="shared" si="1"/>
        <v>140</v>
      </c>
      <c r="D24" s="134"/>
      <c r="E24" s="134">
        <v>105</v>
      </c>
      <c r="F24" s="134">
        <v>106</v>
      </c>
      <c r="G24" s="134"/>
      <c r="H24" s="1">
        <v>34</v>
      </c>
      <c r="I24" s="1">
        <v>34</v>
      </c>
    </row>
    <row r="25" spans="1:28" ht="14.45" customHeight="1" x14ac:dyDescent="0.2">
      <c r="A25" s="88" t="s">
        <v>39</v>
      </c>
      <c r="B25" s="134">
        <f t="shared" si="0"/>
        <v>70</v>
      </c>
      <c r="C25" s="134">
        <f t="shared" si="1"/>
        <v>70</v>
      </c>
      <c r="D25" s="134"/>
      <c r="E25" s="134">
        <v>46</v>
      </c>
      <c r="F25" s="134">
        <v>46</v>
      </c>
      <c r="G25" s="134"/>
      <c r="H25" s="1">
        <v>24</v>
      </c>
      <c r="I25" s="1">
        <v>24</v>
      </c>
    </row>
    <row r="26" spans="1:28" ht="14.45" customHeight="1" x14ac:dyDescent="0.2">
      <c r="A26" s="88" t="s">
        <v>40</v>
      </c>
      <c r="B26" s="134">
        <f t="shared" si="0"/>
        <v>67</v>
      </c>
      <c r="C26" s="134">
        <f t="shared" si="1"/>
        <v>67</v>
      </c>
      <c r="D26" s="134"/>
      <c r="E26" s="134">
        <v>31</v>
      </c>
      <c r="F26" s="134">
        <v>31</v>
      </c>
      <c r="G26" s="134"/>
      <c r="H26" s="1">
        <v>36</v>
      </c>
      <c r="I26" s="1">
        <v>36</v>
      </c>
    </row>
    <row r="27" spans="1:28" ht="14.45" customHeight="1" x14ac:dyDescent="0.2">
      <c r="A27" s="88" t="s">
        <v>41</v>
      </c>
      <c r="B27" s="134">
        <f t="shared" si="0"/>
        <v>57</v>
      </c>
      <c r="C27" s="134">
        <f t="shared" si="1"/>
        <v>57</v>
      </c>
      <c r="D27" s="134"/>
      <c r="E27" s="134">
        <v>29</v>
      </c>
      <c r="F27" s="134">
        <v>29</v>
      </c>
      <c r="G27" s="134"/>
      <c r="H27" s="1">
        <v>28</v>
      </c>
      <c r="I27" s="1">
        <v>28</v>
      </c>
    </row>
    <row r="28" spans="1:28" ht="14.45" customHeight="1" x14ac:dyDescent="0.2">
      <c r="A28" s="88" t="s">
        <v>42</v>
      </c>
      <c r="B28" s="134">
        <f t="shared" si="0"/>
        <v>15</v>
      </c>
      <c r="C28" s="134">
        <f t="shared" si="1"/>
        <v>15</v>
      </c>
      <c r="D28" s="134"/>
      <c r="E28" s="134">
        <v>7</v>
      </c>
      <c r="F28" s="134">
        <v>7</v>
      </c>
      <c r="G28" s="134"/>
      <c r="H28" s="1">
        <v>8</v>
      </c>
      <c r="I28" s="1">
        <v>8</v>
      </c>
    </row>
    <row r="29" spans="1:28" s="2" customFormat="1" ht="5.0999999999999996" customHeight="1" x14ac:dyDescent="0.2">
      <c r="A29" s="136"/>
      <c r="B29" s="136"/>
      <c r="C29" s="136"/>
      <c r="D29" s="136"/>
      <c r="E29" s="136"/>
      <c r="F29" s="177"/>
      <c r="G29" s="177"/>
      <c r="H29" s="177"/>
      <c r="I29" s="177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</row>
    <row r="30" spans="1:28" s="2" customFormat="1" ht="12.75" customHeight="1" x14ac:dyDescent="0.2">
      <c r="A30" s="232" t="s">
        <v>116</v>
      </c>
      <c r="F30" s="116"/>
      <c r="G30" s="116"/>
      <c r="H30" s="116"/>
      <c r="I30" s="116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6"/>
      <c r="V30" s="236"/>
      <c r="W30" s="236"/>
      <c r="X30" s="236"/>
      <c r="Y30" s="236"/>
      <c r="Z30" s="236"/>
      <c r="AA30" s="236"/>
      <c r="AB30" s="236"/>
    </row>
    <row r="31" spans="1:28" s="2" customFormat="1" ht="21.75" customHeight="1" x14ac:dyDescent="0.2">
      <c r="F31" s="116"/>
      <c r="G31" s="116"/>
      <c r="H31" s="116"/>
      <c r="I31" s="11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  <c r="AA31" s="236"/>
      <c r="AB31" s="236"/>
    </row>
    <row r="32" spans="1:28" ht="18.75" customHeight="1" x14ac:dyDescent="0.2">
      <c r="A32" s="299" t="s">
        <v>108</v>
      </c>
      <c r="B32" s="300"/>
      <c r="C32" s="300"/>
      <c r="D32" s="300"/>
      <c r="E32" s="300"/>
      <c r="F32" s="300"/>
      <c r="G32" s="300"/>
      <c r="H32" s="300"/>
      <c r="I32" s="300"/>
    </row>
    <row r="33" spans="2:27" ht="15.95" customHeight="1" x14ac:dyDescent="0.2"/>
    <row r="35" spans="2:27" x14ac:dyDescent="0.2">
      <c r="U35" s="233">
        <v>2017</v>
      </c>
      <c r="V35" s="233">
        <v>2018</v>
      </c>
      <c r="W35" s="233">
        <v>2019</v>
      </c>
      <c r="X35" s="233">
        <v>2020</v>
      </c>
      <c r="Y35" s="233">
        <v>2021</v>
      </c>
      <c r="Z35" s="233">
        <v>2022</v>
      </c>
      <c r="AA35" s="233">
        <v>2023</v>
      </c>
    </row>
    <row r="37" spans="2:27" x14ac:dyDescent="0.2">
      <c r="K37" s="233" t="s">
        <v>16</v>
      </c>
      <c r="U37" s="233">
        <v>1405</v>
      </c>
      <c r="V37" s="233">
        <v>1466</v>
      </c>
      <c r="W37" s="233">
        <v>1527</v>
      </c>
      <c r="X37" s="233">
        <v>1527</v>
      </c>
      <c r="Y37" s="233">
        <v>1530</v>
      </c>
      <c r="Z37" s="233">
        <v>1428</v>
      </c>
      <c r="AA37" s="233">
        <v>1356</v>
      </c>
    </row>
    <row r="38" spans="2:27" x14ac:dyDescent="0.2">
      <c r="K38" s="233" t="s">
        <v>44</v>
      </c>
      <c r="U38" s="233">
        <v>855</v>
      </c>
      <c r="V38" s="233">
        <v>916</v>
      </c>
      <c r="W38" s="233">
        <v>977</v>
      </c>
      <c r="X38" s="233">
        <v>977</v>
      </c>
      <c r="Y38" s="233">
        <v>980</v>
      </c>
      <c r="Z38" s="233">
        <v>878</v>
      </c>
      <c r="AA38" s="233">
        <v>810</v>
      </c>
    </row>
    <row r="39" spans="2:27" x14ac:dyDescent="0.2">
      <c r="K39" s="233" t="s">
        <v>43</v>
      </c>
      <c r="U39" s="233">
        <v>550</v>
      </c>
      <c r="V39" s="233">
        <v>550</v>
      </c>
      <c r="W39" s="233">
        <v>550</v>
      </c>
      <c r="X39" s="233">
        <v>550</v>
      </c>
      <c r="Y39" s="233">
        <v>550</v>
      </c>
      <c r="Z39" s="233">
        <v>550</v>
      </c>
      <c r="AA39" s="233">
        <v>546</v>
      </c>
    </row>
    <row r="45" spans="2:27" x14ac:dyDescent="0.2">
      <c r="B45" s="41"/>
      <c r="C45" s="41"/>
      <c r="D45" s="41"/>
      <c r="E45" s="41"/>
      <c r="F45" s="41"/>
      <c r="G45" s="41"/>
    </row>
    <row r="48" spans="2:27" x14ac:dyDescent="0.2">
      <c r="F48" s="1" t="s">
        <v>13</v>
      </c>
    </row>
    <row r="52" spans="1:11" s="233" customFormat="1" x14ac:dyDescent="0.2"/>
    <row r="53" spans="1:11" s="233" customFormat="1" x14ac:dyDescent="0.2"/>
    <row r="54" spans="1:11" s="233" customFormat="1" x14ac:dyDescent="0.2">
      <c r="K54" s="233" t="s">
        <v>100</v>
      </c>
    </row>
    <row r="55" spans="1:11" s="233" customFormat="1" x14ac:dyDescent="0.2"/>
    <row r="57" spans="1:11" ht="5.0999999999999996" customHeight="1" x14ac:dyDescent="0.2">
      <c r="A57" s="2"/>
      <c r="B57" s="295"/>
      <c r="C57" s="295"/>
      <c r="D57" s="258"/>
      <c r="E57" s="2"/>
      <c r="F57" s="2"/>
      <c r="G57" s="2"/>
    </row>
    <row r="58" spans="1:11" ht="5.0999999999999996" customHeight="1" x14ac:dyDescent="0.2">
      <c r="A58" s="2"/>
      <c r="B58" s="2"/>
      <c r="C58" s="2"/>
      <c r="D58" s="2"/>
      <c r="E58" s="2" t="s">
        <v>13</v>
      </c>
      <c r="F58" s="2"/>
      <c r="G58" s="2"/>
    </row>
    <row r="59" spans="1:11" ht="39.950000000000003" customHeight="1" x14ac:dyDescent="0.2">
      <c r="A59" s="2"/>
      <c r="B59" s="2"/>
      <c r="C59" s="2"/>
      <c r="D59" s="2"/>
      <c r="E59" s="2"/>
      <c r="F59" s="2"/>
      <c r="G59" s="2"/>
      <c r="H59" s="1" t="s">
        <v>82</v>
      </c>
    </row>
    <row r="60" spans="1:11" x14ac:dyDescent="0.2">
      <c r="B60" s="301"/>
      <c r="C60" s="301"/>
      <c r="D60" s="259"/>
    </row>
    <row r="62" spans="1:11" x14ac:dyDescent="0.2">
      <c r="A62" s="49"/>
      <c r="B62" s="50"/>
      <c r="C62" s="50"/>
      <c r="D62" s="50"/>
      <c r="E62" s="84"/>
    </row>
    <row r="63" spans="1:11" x14ac:dyDescent="0.2">
      <c r="A63" s="24"/>
      <c r="B63" s="24"/>
      <c r="C63" s="24"/>
      <c r="D63" s="209"/>
      <c r="E63" s="38"/>
    </row>
    <row r="64" spans="1:11" x14ac:dyDescent="0.2">
      <c r="A64" s="38"/>
      <c r="B64" s="93"/>
      <c r="C64" s="93"/>
      <c r="D64" s="93"/>
      <c r="E64" s="94"/>
      <c r="F64" s="94"/>
      <c r="G64" s="94"/>
    </row>
    <row r="65" spans="1:9" x14ac:dyDescent="0.2">
      <c r="A65" s="38"/>
      <c r="B65" s="93"/>
      <c r="C65" s="93"/>
      <c r="D65" s="93"/>
      <c r="E65" s="94"/>
      <c r="F65" s="94"/>
      <c r="G65" s="94"/>
    </row>
    <row r="66" spans="1:9" x14ac:dyDescent="0.2">
      <c r="A66" s="38"/>
      <c r="B66" s="93"/>
      <c r="C66" s="93"/>
      <c r="D66" s="93"/>
      <c r="E66" s="94"/>
      <c r="F66" s="94"/>
      <c r="G66" s="94"/>
    </row>
    <row r="67" spans="1:9" x14ac:dyDescent="0.2">
      <c r="A67" s="24"/>
      <c r="B67" s="24"/>
      <c r="E67" s="94"/>
      <c r="F67" s="94"/>
      <c r="G67" s="94"/>
    </row>
    <row r="68" spans="1:9" x14ac:dyDescent="0.2">
      <c r="F68" s="30"/>
      <c r="G68" s="30"/>
      <c r="I68" s="30"/>
    </row>
    <row r="69" spans="1:9" x14ac:dyDescent="0.2">
      <c r="F69" s="30"/>
      <c r="G69" s="30"/>
      <c r="I69" s="30"/>
    </row>
    <row r="70" spans="1:9" x14ac:dyDescent="0.2">
      <c r="F70" s="30"/>
      <c r="G70" s="30"/>
      <c r="I70" s="30"/>
    </row>
    <row r="71" spans="1:9" x14ac:dyDescent="0.2">
      <c r="F71" s="30"/>
      <c r="G71" s="30"/>
      <c r="I71" s="30"/>
    </row>
    <row r="72" spans="1:9" x14ac:dyDescent="0.2">
      <c r="F72" s="30"/>
      <c r="G72" s="30"/>
      <c r="I72" s="30"/>
    </row>
  </sheetData>
  <mergeCells count="6">
    <mergeCell ref="B57:C57"/>
    <mergeCell ref="B60:C60"/>
    <mergeCell ref="B9:C9"/>
    <mergeCell ref="E9:F9"/>
    <mergeCell ref="H9:I9"/>
    <mergeCell ref="A32:I32"/>
  </mergeCells>
  <phoneticPr fontId="3" type="noConversion"/>
  <printOptions horizontalCentered="1"/>
  <pageMargins left="0.59055118110236227" right="0.59055118110236227" top="0.59055118110236227" bottom="0.59055118110236227" header="0.59055118110236227" footer="0.59055118110236227"/>
  <pageSetup paperSize="119" firstPageNumber="6" orientation="portrait" r:id="rId1"/>
  <headerFooter alignWithMargins="0">
    <oddFooter>&amp;R&amp;9 2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0"/>
  </sheetPr>
  <dimension ref="A1:AM52"/>
  <sheetViews>
    <sheetView showGridLines="0" zoomScaleNormal="100" workbookViewId="0">
      <selection activeCell="A4" sqref="A4"/>
    </sheetView>
  </sheetViews>
  <sheetFormatPr baseColWidth="10" defaultColWidth="11.42578125" defaultRowHeight="12" x14ac:dyDescent="0.2"/>
  <cols>
    <col min="1" max="1" width="24.28515625" style="1" customWidth="1"/>
    <col min="2" max="2" width="7.28515625" style="1" customWidth="1"/>
    <col min="3" max="3" width="7.85546875" style="1" customWidth="1"/>
    <col min="4" max="4" width="1.7109375" style="1" customWidth="1"/>
    <col min="5" max="5" width="6.7109375" style="1" customWidth="1"/>
    <col min="6" max="6" width="6.85546875" style="1" customWidth="1"/>
    <col min="7" max="7" width="1.7109375" style="1" customWidth="1"/>
    <col min="8" max="8" width="6.85546875" style="1" customWidth="1"/>
    <col min="9" max="9" width="6.7109375" style="1" customWidth="1"/>
    <col min="10" max="10" width="1.7109375" style="1" customWidth="1"/>
    <col min="11" max="11" width="6.5703125" style="1" customWidth="1"/>
    <col min="12" max="12" width="7.5703125" style="1" customWidth="1"/>
    <col min="13" max="13" width="8.5703125" style="1" customWidth="1"/>
    <col min="14" max="16384" width="11.42578125" style="1"/>
  </cols>
  <sheetData>
    <row r="1" spans="1:39" s="82" customFormat="1" ht="30" customHeight="1" x14ac:dyDescent="0.25">
      <c r="E1" s="79"/>
      <c r="F1" s="79"/>
      <c r="G1" s="79"/>
      <c r="H1" s="79"/>
      <c r="I1" s="79"/>
      <c r="J1" s="79"/>
      <c r="K1" s="79"/>
      <c r="L1" s="79"/>
      <c r="M1" s="141" t="s">
        <v>148</v>
      </c>
      <c r="N1" s="68"/>
      <c r="O1" s="68"/>
      <c r="P1" s="68"/>
    </row>
    <row r="2" spans="1:39" s="6" customFormat="1" ht="5.0999999999999996" customHeight="1" x14ac:dyDescent="0.2">
      <c r="A2" s="175"/>
      <c r="B2" s="175"/>
      <c r="C2" s="175"/>
      <c r="D2" s="175"/>
      <c r="E2" s="175"/>
      <c r="F2" s="175"/>
      <c r="G2" s="175"/>
      <c r="H2" s="179"/>
      <c r="I2" s="179"/>
      <c r="J2" s="179"/>
      <c r="K2" s="179"/>
      <c r="L2" s="179"/>
      <c r="M2" s="179"/>
    </row>
    <row r="3" spans="1:39" s="6" customFormat="1" ht="5.0999999999999996" customHeight="1" x14ac:dyDescent="0.2">
      <c r="A3" s="3"/>
      <c r="B3" s="3"/>
      <c r="C3" s="3"/>
      <c r="D3" s="3"/>
      <c r="E3" s="3"/>
      <c r="F3" s="3"/>
      <c r="G3" s="3"/>
      <c r="H3" s="178"/>
      <c r="I3" s="178"/>
      <c r="J3" s="178"/>
      <c r="K3" s="178"/>
      <c r="L3" s="178"/>
      <c r="M3" s="178"/>
    </row>
    <row r="4" spans="1:39" s="75" customFormat="1" ht="15" customHeight="1" x14ac:dyDescent="0.2">
      <c r="A4" s="114" t="s">
        <v>110</v>
      </c>
      <c r="B4" s="81"/>
      <c r="C4" s="81"/>
      <c r="D4" s="81"/>
    </row>
    <row r="5" spans="1:39" s="75" customFormat="1" ht="15" customHeight="1" x14ac:dyDescent="0.2">
      <c r="A5" s="210" t="s">
        <v>120</v>
      </c>
      <c r="B5" s="81"/>
      <c r="C5" s="81"/>
      <c r="D5" s="81"/>
    </row>
    <row r="6" spans="1:39" s="6" customFormat="1" ht="15" customHeight="1" x14ac:dyDescent="0.2">
      <c r="A6" s="1"/>
      <c r="B6" s="1"/>
      <c r="C6" s="1"/>
      <c r="D6" s="1"/>
      <c r="E6" s="1"/>
      <c r="F6" s="1" t="s">
        <v>13</v>
      </c>
      <c r="G6" s="1"/>
      <c r="H6" s="1" t="s">
        <v>13</v>
      </c>
      <c r="I6" s="1"/>
      <c r="J6" s="1"/>
      <c r="K6" s="1" t="s">
        <v>13</v>
      </c>
      <c r="L6" s="285" t="s">
        <v>66</v>
      </c>
      <c r="M6" s="285"/>
    </row>
    <row r="7" spans="1:39" ht="5.0999999999999996" customHeight="1" thickBo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2"/>
      <c r="M7" s="22"/>
    </row>
    <row r="8" spans="1:39" s="28" customFormat="1" ht="5.0999999999999996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s="2" customFormat="1" ht="15" customHeight="1" x14ac:dyDescent="0.2">
      <c r="A9" s="149"/>
      <c r="B9" s="304" t="s">
        <v>111</v>
      </c>
      <c r="C9" s="304"/>
      <c r="D9" s="163"/>
      <c r="E9" s="304" t="s">
        <v>44</v>
      </c>
      <c r="F9" s="304"/>
      <c r="G9" s="163"/>
      <c r="H9" s="304" t="s">
        <v>112</v>
      </c>
      <c r="I9" s="287"/>
      <c r="J9" s="163"/>
      <c r="K9" s="304" t="s">
        <v>84</v>
      </c>
      <c r="L9" s="305"/>
      <c r="M9" s="305"/>
    </row>
    <row r="10" spans="1:39" s="2" customFormat="1" ht="5.0999999999999996" customHeight="1" x14ac:dyDescent="0.2">
      <c r="A10" s="163"/>
      <c r="B10" s="180"/>
      <c r="C10" s="180"/>
      <c r="D10" s="149"/>
      <c r="E10" s="180"/>
      <c r="F10" s="180"/>
      <c r="G10" s="149"/>
      <c r="H10" s="180"/>
      <c r="I10" s="180"/>
      <c r="J10" s="149"/>
      <c r="K10" s="180"/>
      <c r="L10" s="180"/>
      <c r="M10" s="180"/>
    </row>
    <row r="11" spans="1:39" s="2" customFormat="1" ht="5.0999999999999996" customHeight="1" x14ac:dyDescent="0.2">
      <c r="A11" s="163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</row>
    <row r="12" spans="1:39" ht="15" customHeight="1" x14ac:dyDescent="0.2">
      <c r="A12" s="156" t="s">
        <v>17</v>
      </c>
      <c r="B12" s="150">
        <f>GEPP1!O11</f>
        <v>2022</v>
      </c>
      <c r="C12" s="150">
        <f>GEPP1!N11</f>
        <v>2023</v>
      </c>
      <c r="D12" s="150"/>
      <c r="E12" s="150">
        <f>B12</f>
        <v>2022</v>
      </c>
      <c r="F12" s="150">
        <f>C12</f>
        <v>2023</v>
      </c>
      <c r="G12" s="150"/>
      <c r="H12" s="150">
        <f>B12</f>
        <v>2022</v>
      </c>
      <c r="I12" s="150">
        <f>C12</f>
        <v>2023</v>
      </c>
      <c r="J12" s="150"/>
      <c r="K12" s="150" t="s">
        <v>16</v>
      </c>
      <c r="L12" s="150" t="s">
        <v>44</v>
      </c>
      <c r="M12" s="150" t="s">
        <v>43</v>
      </c>
    </row>
    <row r="13" spans="1:39" ht="5.0999999999999996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39" ht="5.0999999999999996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39" s="8" customFormat="1" ht="30" customHeight="1" x14ac:dyDescent="0.2">
      <c r="A15" s="196" t="s">
        <v>15</v>
      </c>
      <c r="B15" s="220">
        <f>E15+H15</f>
        <v>2601.2200000000003</v>
      </c>
      <c r="C15" s="220">
        <f t="shared" ref="C15:C26" si="0">F15+I15</f>
        <v>2480.3999999999996</v>
      </c>
      <c r="D15" s="214"/>
      <c r="E15" s="220">
        <v>1222.8200000000004</v>
      </c>
      <c r="F15" s="220">
        <v>1108.8</v>
      </c>
      <c r="G15" s="251"/>
      <c r="H15" s="220">
        <v>1378.3999999999996</v>
      </c>
      <c r="I15" s="220">
        <v>1371.6</v>
      </c>
      <c r="J15" s="214"/>
      <c r="K15" s="214">
        <f>C15/B15*100</f>
        <v>95.355256379698744</v>
      </c>
      <c r="L15" s="214">
        <f>F15/E15*100</f>
        <v>90.675651363242309</v>
      </c>
      <c r="M15" s="214">
        <f>I15/H15*100</f>
        <v>99.50667440510739</v>
      </c>
      <c r="N15" s="51"/>
    </row>
    <row r="16" spans="1:39" ht="27" customHeight="1" x14ac:dyDescent="0.2">
      <c r="A16" s="33" t="s">
        <v>18</v>
      </c>
      <c r="B16" s="31">
        <f>E16+H16</f>
        <v>149.22000000000014</v>
      </c>
      <c r="C16" s="31">
        <f t="shared" si="0"/>
        <v>118.52000000000004</v>
      </c>
      <c r="D16" s="31"/>
      <c r="E16" s="31">
        <v>105.62000000000013</v>
      </c>
      <c r="F16" s="31">
        <v>74.92000000000003</v>
      </c>
      <c r="G16" s="31"/>
      <c r="H16" s="31">
        <v>43.6</v>
      </c>
      <c r="I16" s="31">
        <v>43.6</v>
      </c>
      <c r="J16" s="31"/>
      <c r="K16" s="31">
        <f t="shared" ref="K16:K31" si="1">C16/B16*100</f>
        <v>79.426350355180219</v>
      </c>
      <c r="L16" s="31">
        <f t="shared" ref="L16:L31" si="2">F16/E16*100</f>
        <v>70.933535315281134</v>
      </c>
      <c r="M16" s="31">
        <f t="shared" ref="M16:M31" si="3">I16/H16*100</f>
        <v>100</v>
      </c>
    </row>
    <row r="17" spans="1:13" ht="27" customHeight="1" x14ac:dyDescent="0.2">
      <c r="A17" s="33" t="s">
        <v>76</v>
      </c>
      <c r="B17" s="31">
        <f t="shared" ref="B17:B31" si="4">E17+H17</f>
        <v>255.72</v>
      </c>
      <c r="C17" s="31">
        <f t="shared" si="0"/>
        <v>231.69999999999996</v>
      </c>
      <c r="D17" s="31"/>
      <c r="E17" s="31">
        <v>80.52000000000001</v>
      </c>
      <c r="F17" s="31">
        <v>56.499999999999979</v>
      </c>
      <c r="G17" s="31"/>
      <c r="H17" s="31">
        <v>175.2</v>
      </c>
      <c r="I17" s="31">
        <v>175.2</v>
      </c>
      <c r="J17" s="31"/>
      <c r="K17" s="31">
        <f>C17/B17*100</f>
        <v>90.60691381198184</v>
      </c>
      <c r="L17" s="31">
        <f t="shared" si="2"/>
        <v>70.168902136115221</v>
      </c>
      <c r="M17" s="31">
        <f t="shared" si="3"/>
        <v>100</v>
      </c>
    </row>
    <row r="18" spans="1:13" ht="27" customHeight="1" x14ac:dyDescent="0.2">
      <c r="A18" s="33" t="s">
        <v>81</v>
      </c>
      <c r="B18" s="31">
        <f t="shared" si="4"/>
        <v>219.29999999999998</v>
      </c>
      <c r="C18" s="31">
        <f t="shared" si="0"/>
        <v>200.31999999999996</v>
      </c>
      <c r="D18" s="31"/>
      <c r="E18" s="31">
        <v>57.29999999999999</v>
      </c>
      <c r="F18" s="31">
        <v>45.119999999999983</v>
      </c>
      <c r="G18" s="31"/>
      <c r="H18" s="31">
        <v>162</v>
      </c>
      <c r="I18" s="31">
        <v>155.19999999999999</v>
      </c>
      <c r="J18" s="31"/>
      <c r="K18" s="31">
        <f t="shared" si="1"/>
        <v>91.345189238486086</v>
      </c>
      <c r="L18" s="31">
        <f t="shared" si="2"/>
        <v>78.743455497382186</v>
      </c>
      <c r="M18" s="31">
        <f t="shared" si="3"/>
        <v>95.802469135802454</v>
      </c>
    </row>
    <row r="19" spans="1:13" ht="27" customHeight="1" x14ac:dyDescent="0.2">
      <c r="A19" s="33" t="s">
        <v>77</v>
      </c>
      <c r="B19" s="31">
        <f t="shared" si="4"/>
        <v>210.65999999999991</v>
      </c>
      <c r="C19" s="31">
        <f t="shared" si="0"/>
        <v>205.21999999999997</v>
      </c>
      <c r="D19" s="31"/>
      <c r="E19" s="31">
        <v>95.059999999999931</v>
      </c>
      <c r="F19" s="31">
        <v>89.619999999999962</v>
      </c>
      <c r="G19" s="31"/>
      <c r="H19" s="31">
        <v>115.6</v>
      </c>
      <c r="I19" s="31">
        <v>115.6</v>
      </c>
      <c r="J19" s="31"/>
      <c r="K19" s="31">
        <f t="shared" si="1"/>
        <v>97.417639798727834</v>
      </c>
      <c r="L19" s="31">
        <f t="shared" si="2"/>
        <v>94.27729854828533</v>
      </c>
      <c r="M19" s="31">
        <f t="shared" si="3"/>
        <v>100</v>
      </c>
    </row>
    <row r="20" spans="1:13" ht="27" customHeight="1" x14ac:dyDescent="0.2">
      <c r="A20" s="33" t="s">
        <v>19</v>
      </c>
      <c r="B20" s="31">
        <f t="shared" si="4"/>
        <v>150.00000000000006</v>
      </c>
      <c r="C20" s="31">
        <f t="shared" si="0"/>
        <v>138.56000000000003</v>
      </c>
      <c r="D20" s="31"/>
      <c r="E20" s="31">
        <v>92.800000000000068</v>
      </c>
      <c r="F20" s="31">
        <v>81.360000000000028</v>
      </c>
      <c r="G20" s="31"/>
      <c r="H20" s="31">
        <v>57.2</v>
      </c>
      <c r="I20" s="31">
        <v>57.2</v>
      </c>
      <c r="J20" s="31"/>
      <c r="K20" s="31">
        <f t="shared" si="1"/>
        <v>92.373333333333321</v>
      </c>
      <c r="L20" s="31">
        <f t="shared" si="2"/>
        <v>87.672413793103416</v>
      </c>
      <c r="M20" s="31">
        <f t="shared" si="3"/>
        <v>100</v>
      </c>
    </row>
    <row r="21" spans="1:13" ht="27" customHeight="1" x14ac:dyDescent="0.2">
      <c r="A21" s="33" t="s">
        <v>20</v>
      </c>
      <c r="B21" s="31">
        <f t="shared" si="4"/>
        <v>212.5</v>
      </c>
      <c r="C21" s="31">
        <f t="shared" si="0"/>
        <v>207.1</v>
      </c>
      <c r="D21" s="31"/>
      <c r="E21" s="31">
        <v>123.2</v>
      </c>
      <c r="F21" s="31">
        <v>117.8</v>
      </c>
      <c r="G21" s="31"/>
      <c r="H21" s="31">
        <v>89.3</v>
      </c>
      <c r="I21" s="31">
        <v>89.3</v>
      </c>
      <c r="J21" s="31"/>
      <c r="K21" s="31">
        <f t="shared" si="1"/>
        <v>97.45882352941176</v>
      </c>
      <c r="L21" s="31">
        <f t="shared" si="2"/>
        <v>95.616883116883116</v>
      </c>
      <c r="M21" s="31">
        <f t="shared" si="3"/>
        <v>100</v>
      </c>
    </row>
    <row r="22" spans="1:13" ht="27" customHeight="1" x14ac:dyDescent="0.2">
      <c r="A22" s="33" t="s">
        <v>21</v>
      </c>
      <c r="B22" s="31">
        <f t="shared" si="4"/>
        <v>164.41999999999987</v>
      </c>
      <c r="C22" s="31">
        <f t="shared" si="0"/>
        <v>158.05999999999983</v>
      </c>
      <c r="D22" s="31"/>
      <c r="E22" s="31">
        <v>121.91999999999987</v>
      </c>
      <c r="F22" s="31">
        <v>115.55999999999985</v>
      </c>
      <c r="G22" s="31"/>
      <c r="H22" s="31">
        <v>42.5</v>
      </c>
      <c r="I22" s="31">
        <v>42.5</v>
      </c>
      <c r="J22" s="31"/>
      <c r="K22" s="31">
        <f t="shared" si="1"/>
        <v>96.131857438267815</v>
      </c>
      <c r="L22" s="31">
        <f t="shared" si="2"/>
        <v>94.783464566929112</v>
      </c>
      <c r="M22" s="31">
        <f t="shared" si="3"/>
        <v>100</v>
      </c>
    </row>
    <row r="23" spans="1:13" ht="27" customHeight="1" x14ac:dyDescent="0.2">
      <c r="A23" s="33" t="s">
        <v>22</v>
      </c>
      <c r="B23" s="31">
        <f t="shared" si="4"/>
        <v>83.199999999999989</v>
      </c>
      <c r="C23" s="31">
        <f t="shared" si="0"/>
        <v>87.8</v>
      </c>
      <c r="D23" s="31"/>
      <c r="E23" s="31">
        <v>52.399999999999991</v>
      </c>
      <c r="F23" s="31">
        <v>57</v>
      </c>
      <c r="G23" s="31"/>
      <c r="H23" s="31">
        <v>30.8</v>
      </c>
      <c r="I23" s="31">
        <v>30.8</v>
      </c>
      <c r="J23" s="31"/>
      <c r="K23" s="31">
        <f t="shared" si="1"/>
        <v>105.52884615384616</v>
      </c>
      <c r="L23" s="31">
        <f t="shared" si="2"/>
        <v>108.77862595419849</v>
      </c>
      <c r="M23" s="31">
        <f t="shared" si="3"/>
        <v>100</v>
      </c>
    </row>
    <row r="24" spans="1:13" ht="27" customHeight="1" x14ac:dyDescent="0.2">
      <c r="A24" s="33" t="s">
        <v>65</v>
      </c>
      <c r="B24" s="31">
        <f t="shared" si="4"/>
        <v>122.9</v>
      </c>
      <c r="C24" s="31">
        <f t="shared" si="0"/>
        <v>121</v>
      </c>
      <c r="D24" s="31"/>
      <c r="E24" s="31">
        <v>54</v>
      </c>
      <c r="F24" s="31">
        <v>52.1</v>
      </c>
      <c r="G24" s="31"/>
      <c r="H24" s="31">
        <v>68.900000000000006</v>
      </c>
      <c r="I24" s="31">
        <v>68.900000000000006</v>
      </c>
      <c r="J24" s="31"/>
      <c r="K24" s="31">
        <f t="shared" si="1"/>
        <v>98.454027664768091</v>
      </c>
      <c r="L24" s="31">
        <f t="shared" si="2"/>
        <v>96.481481481481481</v>
      </c>
      <c r="M24" s="31">
        <f t="shared" si="3"/>
        <v>100</v>
      </c>
    </row>
    <row r="25" spans="1:13" ht="27" customHeight="1" x14ac:dyDescent="0.2">
      <c r="A25" s="33" t="s">
        <v>23</v>
      </c>
      <c r="B25" s="31">
        <f t="shared" si="4"/>
        <v>185.7</v>
      </c>
      <c r="C25" s="31">
        <f t="shared" si="0"/>
        <v>183.8</v>
      </c>
      <c r="D25" s="31"/>
      <c r="E25" s="31">
        <v>89.9</v>
      </c>
      <c r="F25" s="31">
        <v>88</v>
      </c>
      <c r="G25" s="31"/>
      <c r="H25" s="31">
        <v>95.8</v>
      </c>
      <c r="I25" s="31">
        <v>95.8</v>
      </c>
      <c r="J25" s="31"/>
      <c r="K25" s="31">
        <f t="shared" si="1"/>
        <v>98.976844372644052</v>
      </c>
      <c r="L25" s="31">
        <f t="shared" si="2"/>
        <v>97.886540600667402</v>
      </c>
      <c r="M25" s="31">
        <f t="shared" si="3"/>
        <v>100</v>
      </c>
    </row>
    <row r="26" spans="1:13" ht="27" customHeight="1" x14ac:dyDescent="0.2">
      <c r="A26" s="33" t="s">
        <v>24</v>
      </c>
      <c r="B26" s="31">
        <f t="shared" si="4"/>
        <v>78.419999999999987</v>
      </c>
      <c r="C26" s="31">
        <f t="shared" si="0"/>
        <v>75.639999999999986</v>
      </c>
      <c r="D26" s="31"/>
      <c r="E26" s="31">
        <v>28.019999999999992</v>
      </c>
      <c r="F26" s="31">
        <v>25.239999999999995</v>
      </c>
      <c r="G26" s="31"/>
      <c r="H26" s="31">
        <v>50.4</v>
      </c>
      <c r="I26" s="31">
        <v>50.4</v>
      </c>
      <c r="J26" s="31"/>
      <c r="K26" s="130">
        <f t="shared" si="1"/>
        <v>96.454985972966085</v>
      </c>
      <c r="L26" s="31">
        <f t="shared" si="2"/>
        <v>90.078515346181305</v>
      </c>
      <c r="M26" s="31">
        <f t="shared" si="3"/>
        <v>100</v>
      </c>
    </row>
    <row r="27" spans="1:13" ht="27" customHeight="1" x14ac:dyDescent="0.2">
      <c r="A27" s="33" t="s">
        <v>25</v>
      </c>
      <c r="B27" s="31">
        <f t="shared" si="4"/>
        <v>407.24000000000024</v>
      </c>
      <c r="C27" s="31">
        <f>F27+I27</f>
        <v>399.26000000000022</v>
      </c>
      <c r="D27" s="31"/>
      <c r="E27" s="31">
        <v>153.74000000000024</v>
      </c>
      <c r="F27" s="31">
        <v>145.76000000000022</v>
      </c>
      <c r="G27" s="31"/>
      <c r="H27" s="31">
        <v>253.5</v>
      </c>
      <c r="I27" s="31">
        <v>253.5</v>
      </c>
      <c r="J27" s="31"/>
      <c r="K27" s="31">
        <f t="shared" si="1"/>
        <v>98.040467537569981</v>
      </c>
      <c r="L27" s="31">
        <f t="shared" si="2"/>
        <v>94.809418498764146</v>
      </c>
      <c r="M27" s="31">
        <f t="shared" si="3"/>
        <v>100</v>
      </c>
    </row>
    <row r="28" spans="1:13" ht="27" customHeight="1" x14ac:dyDescent="0.2">
      <c r="A28" s="33" t="s">
        <v>26</v>
      </c>
      <c r="B28" s="31">
        <f t="shared" si="4"/>
        <v>118.48000000000002</v>
      </c>
      <c r="C28" s="31">
        <f>F28+I28</f>
        <v>113.97999999999999</v>
      </c>
      <c r="D28" s="31"/>
      <c r="E28" s="31">
        <v>73.88000000000001</v>
      </c>
      <c r="F28" s="31">
        <v>69.38</v>
      </c>
      <c r="G28" s="31"/>
      <c r="H28" s="31">
        <v>44.6</v>
      </c>
      <c r="I28" s="31">
        <v>44.6</v>
      </c>
      <c r="J28" s="31"/>
      <c r="K28" s="31">
        <f t="shared" si="1"/>
        <v>96.201890614449667</v>
      </c>
      <c r="L28" s="31">
        <f t="shared" si="2"/>
        <v>93.909041689225759</v>
      </c>
      <c r="M28" s="31">
        <f t="shared" si="3"/>
        <v>100</v>
      </c>
    </row>
    <row r="29" spans="1:13" ht="27" customHeight="1" x14ac:dyDescent="0.2">
      <c r="A29" s="33" t="s">
        <v>27</v>
      </c>
      <c r="B29" s="31">
        <f t="shared" si="4"/>
        <v>124.51999999999998</v>
      </c>
      <c r="C29" s="31">
        <f>F29+I29</f>
        <v>122.03999999999999</v>
      </c>
      <c r="D29" s="31"/>
      <c r="E29" s="31">
        <v>44.119999999999983</v>
      </c>
      <c r="F29" s="31">
        <v>41.639999999999979</v>
      </c>
      <c r="G29" s="31"/>
      <c r="H29" s="31">
        <v>80.400000000000006</v>
      </c>
      <c r="I29" s="31">
        <v>80.400000000000006</v>
      </c>
      <c r="J29" s="31"/>
      <c r="K29" s="31">
        <f t="shared" si="1"/>
        <v>98.008352071956324</v>
      </c>
      <c r="L29" s="31">
        <f t="shared" si="2"/>
        <v>94.378966455122381</v>
      </c>
      <c r="M29" s="31">
        <f t="shared" si="3"/>
        <v>100</v>
      </c>
    </row>
    <row r="30" spans="1:13" ht="27" customHeight="1" x14ac:dyDescent="0.2">
      <c r="A30" s="33" t="s">
        <v>28</v>
      </c>
      <c r="B30" s="31">
        <f t="shared" si="4"/>
        <v>84.079999999999984</v>
      </c>
      <c r="C30" s="31">
        <f>F30+I30</f>
        <v>82.6</v>
      </c>
      <c r="D30" s="31"/>
      <c r="E30" s="31">
        <v>36.479999999999983</v>
      </c>
      <c r="F30" s="31">
        <v>34.999999999999986</v>
      </c>
      <c r="G30" s="31"/>
      <c r="H30" s="31">
        <v>47.6</v>
      </c>
      <c r="I30" s="31">
        <v>47.6</v>
      </c>
      <c r="J30" s="31"/>
      <c r="K30" s="31">
        <f t="shared" si="1"/>
        <v>98.239771646051395</v>
      </c>
      <c r="L30" s="31">
        <f t="shared" si="2"/>
        <v>95.942982456140356</v>
      </c>
      <c r="M30" s="31">
        <f t="shared" si="3"/>
        <v>100</v>
      </c>
    </row>
    <row r="31" spans="1:13" ht="27" customHeight="1" x14ac:dyDescent="0.2">
      <c r="A31" s="19" t="s">
        <v>29</v>
      </c>
      <c r="B31" s="31">
        <f t="shared" si="4"/>
        <v>34.799999999999997</v>
      </c>
      <c r="C31" s="31">
        <f>F31+I31</f>
        <v>34.799999999999997</v>
      </c>
      <c r="D31" s="31"/>
      <c r="E31" s="31">
        <v>13.8</v>
      </c>
      <c r="F31" s="31">
        <v>13.8</v>
      </c>
      <c r="G31" s="31"/>
      <c r="H31" s="31">
        <v>21</v>
      </c>
      <c r="I31" s="31">
        <v>21</v>
      </c>
      <c r="J31" s="31"/>
      <c r="K31" s="31">
        <f t="shared" si="1"/>
        <v>100</v>
      </c>
      <c r="L31" s="31">
        <f t="shared" si="2"/>
        <v>100</v>
      </c>
      <c r="M31" s="31">
        <f t="shared" si="3"/>
        <v>100</v>
      </c>
    </row>
    <row r="32" spans="1:13" s="2" customFormat="1" ht="5.0999999999999996" customHeight="1" x14ac:dyDescent="0.2">
      <c r="A32" s="190"/>
      <c r="B32" s="166"/>
      <c r="C32" s="166"/>
      <c r="D32" s="166"/>
      <c r="E32" s="166"/>
      <c r="F32" s="166"/>
      <c r="G32" s="166"/>
      <c r="H32" s="166"/>
      <c r="I32" s="166"/>
      <c r="J32" s="166"/>
      <c r="K32" s="155"/>
      <c r="L32" s="155"/>
      <c r="M32" s="155"/>
    </row>
    <row r="33" spans="1:13" s="2" customFormat="1" ht="5.0999999999999996" customHeight="1" x14ac:dyDescent="0.2">
      <c r="A33" s="19"/>
      <c r="B33" s="7"/>
      <c r="C33" s="7"/>
      <c r="D33" s="7"/>
      <c r="E33" s="7"/>
      <c r="F33" s="7"/>
      <c r="G33" s="7"/>
      <c r="H33" s="7"/>
      <c r="I33" s="7"/>
      <c r="J33" s="7"/>
      <c r="K33" s="23"/>
      <c r="L33" s="23"/>
      <c r="M33" s="23"/>
    </row>
    <row r="34" spans="1:13" s="2" customFormat="1" ht="15" customHeight="1" x14ac:dyDescent="0.2">
      <c r="A34" s="19" t="s">
        <v>116</v>
      </c>
      <c r="B34" s="7"/>
      <c r="C34" s="7"/>
      <c r="D34" s="7"/>
      <c r="E34" s="7"/>
      <c r="F34" s="7"/>
      <c r="G34" s="7"/>
      <c r="H34" s="7"/>
      <c r="I34" s="7"/>
      <c r="J34" s="7"/>
      <c r="K34" s="23"/>
      <c r="L34" s="23"/>
      <c r="M34" s="23"/>
    </row>
    <row r="35" spans="1:13" s="2" customFormat="1" ht="19.5" customHeight="1" x14ac:dyDescent="0.2">
      <c r="A35" s="19"/>
      <c r="B35" s="7"/>
      <c r="C35" s="7"/>
      <c r="D35" s="7"/>
      <c r="E35" s="7"/>
      <c r="F35" s="7"/>
      <c r="G35" s="7"/>
      <c r="H35" s="7"/>
      <c r="I35" s="7"/>
      <c r="J35" s="7"/>
      <c r="K35" s="23"/>
      <c r="L35" s="23"/>
      <c r="M35" s="23"/>
    </row>
    <row r="36" spans="1:13" s="2" customFormat="1" ht="19.5" customHeight="1" x14ac:dyDescent="0.2">
      <c r="A36" s="19"/>
      <c r="B36" s="7"/>
      <c r="C36" s="7"/>
      <c r="D36" s="7"/>
      <c r="E36" s="7"/>
      <c r="F36" s="7"/>
      <c r="G36" s="7"/>
      <c r="H36" s="7"/>
      <c r="I36" s="7"/>
      <c r="J36" s="7"/>
      <c r="K36" s="23"/>
      <c r="L36" s="23"/>
      <c r="M36" s="23"/>
    </row>
    <row r="37" spans="1:13" s="2" customFormat="1" ht="19.5" customHeight="1" x14ac:dyDescent="0.2">
      <c r="A37" s="19"/>
      <c r="B37" s="7"/>
      <c r="C37" s="7"/>
      <c r="D37" s="7"/>
      <c r="E37" s="7"/>
      <c r="F37" s="7"/>
      <c r="G37" s="7"/>
      <c r="H37" s="7"/>
      <c r="I37" s="7"/>
      <c r="J37" s="7"/>
      <c r="K37" s="23"/>
      <c r="L37" s="23"/>
      <c r="M37" s="23"/>
    </row>
    <row r="38" spans="1:13" s="2" customFormat="1" ht="19.5" customHeight="1" x14ac:dyDescent="0.2">
      <c r="A38" s="19"/>
      <c r="B38" s="7"/>
      <c r="C38" s="7"/>
      <c r="D38" s="7"/>
      <c r="E38" s="7"/>
      <c r="F38" s="7"/>
      <c r="G38" s="7"/>
      <c r="H38" s="7"/>
      <c r="I38" s="7"/>
      <c r="J38" s="7"/>
      <c r="K38" s="23"/>
      <c r="L38" s="23"/>
      <c r="M38" s="23"/>
    </row>
    <row r="39" spans="1:13" s="2" customFormat="1" ht="19.5" customHeight="1" x14ac:dyDescent="0.2">
      <c r="A39" s="19"/>
      <c r="B39" s="7"/>
      <c r="C39" s="7"/>
      <c r="D39" s="7"/>
      <c r="E39" s="7"/>
      <c r="F39" s="7"/>
      <c r="G39" s="7"/>
      <c r="H39" s="7"/>
      <c r="I39" s="7"/>
      <c r="J39" s="7"/>
      <c r="K39" s="23"/>
      <c r="L39" s="23"/>
      <c r="M39" s="23"/>
    </row>
    <row r="40" spans="1:13" s="2" customFormat="1" ht="19.5" customHeight="1" x14ac:dyDescent="0.2">
      <c r="A40" s="19"/>
      <c r="B40" s="7"/>
      <c r="C40" s="7"/>
      <c r="D40" s="7"/>
      <c r="E40" s="7"/>
      <c r="F40" s="7"/>
      <c r="G40" s="7"/>
      <c r="H40" s="7"/>
      <c r="I40" s="7"/>
      <c r="J40" s="7"/>
      <c r="K40" s="23"/>
      <c r="L40" s="23"/>
      <c r="M40" s="23"/>
    </row>
    <row r="41" spans="1:13" s="2" customFormat="1" ht="19.5" customHeight="1" x14ac:dyDescent="0.2">
      <c r="A41" s="19"/>
      <c r="B41" s="7"/>
      <c r="C41" s="7"/>
      <c r="D41" s="7"/>
      <c r="E41" s="7"/>
      <c r="F41" s="7"/>
      <c r="G41" s="7"/>
      <c r="H41" s="7"/>
      <c r="I41" s="7"/>
      <c r="J41" s="7"/>
      <c r="K41" s="23"/>
      <c r="L41" s="23"/>
      <c r="M41" s="23"/>
    </row>
    <row r="42" spans="1:13" s="2" customFormat="1" ht="19.5" customHeight="1" x14ac:dyDescent="0.2">
      <c r="A42" s="19"/>
      <c r="B42" s="7"/>
      <c r="C42" s="7"/>
      <c r="D42" s="7"/>
      <c r="E42" s="7"/>
      <c r="F42" s="7"/>
      <c r="G42" s="7"/>
      <c r="H42" s="7"/>
      <c r="I42" s="7"/>
      <c r="J42" s="7"/>
      <c r="K42" s="23"/>
      <c r="L42" s="23"/>
      <c r="M42" s="23"/>
    </row>
    <row r="43" spans="1:13" s="2" customFormat="1" ht="19.5" customHeight="1" x14ac:dyDescent="0.2">
      <c r="A43" s="19"/>
      <c r="B43" s="7"/>
      <c r="C43" s="7"/>
      <c r="D43" s="7"/>
      <c r="E43" s="7"/>
      <c r="F43" s="7"/>
      <c r="G43" s="7"/>
      <c r="H43" s="7"/>
      <c r="I43" s="7"/>
      <c r="J43" s="7"/>
      <c r="K43" s="23"/>
      <c r="L43" s="23"/>
      <c r="M43" s="23"/>
    </row>
    <row r="44" spans="1:13" s="2" customFormat="1" ht="19.5" customHeight="1" x14ac:dyDescent="0.2">
      <c r="A44" s="19"/>
      <c r="B44" s="7"/>
      <c r="C44" s="7"/>
      <c r="D44" s="7"/>
      <c r="E44" s="7"/>
      <c r="F44" s="7"/>
      <c r="G44" s="7"/>
      <c r="H44" s="7"/>
      <c r="I44" s="7"/>
      <c r="J44" s="7"/>
      <c r="K44" s="23"/>
      <c r="L44" s="23"/>
      <c r="M44" s="23"/>
    </row>
    <row r="45" spans="1:13" s="2" customFormat="1" ht="15" customHeight="1" x14ac:dyDescent="0.2">
      <c r="A45" s="19"/>
      <c r="B45" s="7"/>
      <c r="C45" s="7"/>
      <c r="D45" s="7"/>
      <c r="E45" s="7"/>
      <c r="F45" s="7"/>
      <c r="G45" s="7"/>
      <c r="H45" s="7"/>
      <c r="I45" s="7"/>
      <c r="J45" s="7"/>
      <c r="K45" s="23"/>
      <c r="L45" s="23"/>
      <c r="M45" s="23"/>
    </row>
    <row r="47" spans="1:13" s="2" customFormat="1" ht="12" customHeight="1" x14ac:dyDescent="0.2"/>
    <row r="48" spans="1:13" ht="12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6.95" customHeight="1" x14ac:dyDescent="0.2"/>
    <row r="50" spans="1:13" ht="5.0999999999999996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5.0999999999999996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</sheetData>
  <sheetProtection formatCells="0"/>
  <mergeCells count="5">
    <mergeCell ref="L6:M6"/>
    <mergeCell ref="E9:F9"/>
    <mergeCell ref="B9:C9"/>
    <mergeCell ref="H9:I9"/>
    <mergeCell ref="K9:M9"/>
  </mergeCells>
  <phoneticPr fontId="3" type="noConversion"/>
  <printOptions horizontalCentered="1"/>
  <pageMargins left="0.59055118110236227" right="0.59055118110236227" top="0.59055118110236227" bottom="0.59055118110236227" header="0.59055118110236227" footer="0.59055118110236227"/>
  <pageSetup paperSize="119" firstPageNumber="7" orientation="portrait" r:id="rId1"/>
  <headerFooter alignWithMargins="0">
    <oddFooter>&amp;R&amp;9 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0"/>
  </sheetPr>
  <dimension ref="A1:L63"/>
  <sheetViews>
    <sheetView showGridLines="0" zoomScaleNormal="100" zoomScaleSheetLayoutView="100" workbookViewId="0">
      <selection activeCell="A4" sqref="A4"/>
    </sheetView>
  </sheetViews>
  <sheetFormatPr baseColWidth="10" defaultColWidth="11.42578125" defaultRowHeight="12" x14ac:dyDescent="0.2"/>
  <cols>
    <col min="1" max="1" width="30.140625" style="1" customWidth="1"/>
    <col min="2" max="2" width="12.42578125" style="31" customWidth="1"/>
    <col min="3" max="3" width="1.42578125" style="31" customWidth="1"/>
    <col min="4" max="4" width="11.5703125" style="31" customWidth="1"/>
    <col min="5" max="5" width="12.5703125" style="31" customWidth="1"/>
    <col min="6" max="6" width="1.42578125" style="31" customWidth="1"/>
    <col min="7" max="7" width="9.85546875" style="31" customWidth="1"/>
    <col min="8" max="8" width="13.42578125" style="31" customWidth="1"/>
    <col min="9" max="16384" width="11.42578125" style="1"/>
  </cols>
  <sheetData>
    <row r="1" spans="1:12" s="82" customFormat="1" ht="30" customHeight="1" x14ac:dyDescent="0.25">
      <c r="B1" s="98"/>
      <c r="C1" s="79"/>
      <c r="D1" s="79"/>
      <c r="E1" s="79"/>
      <c r="F1" s="79"/>
      <c r="G1" s="79"/>
      <c r="H1" s="141" t="s">
        <v>148</v>
      </c>
      <c r="L1" s="79"/>
    </row>
    <row r="2" spans="1:12" s="6" customFormat="1" ht="5.0999999999999996" customHeight="1" x14ac:dyDescent="0.2">
      <c r="A2" s="175"/>
      <c r="B2" s="182"/>
      <c r="C2" s="176"/>
      <c r="D2" s="176"/>
      <c r="E2" s="176"/>
      <c r="F2" s="176"/>
      <c r="G2" s="176"/>
      <c r="H2" s="176"/>
      <c r="L2" s="25"/>
    </row>
    <row r="3" spans="1:12" s="6" customFormat="1" ht="5.0999999999999996" customHeight="1" x14ac:dyDescent="0.2">
      <c r="A3" s="3"/>
      <c r="B3" s="181"/>
      <c r="C3" s="174"/>
      <c r="D3" s="174"/>
      <c r="E3" s="174"/>
      <c r="F3" s="174"/>
      <c r="G3" s="174"/>
      <c r="H3" s="174"/>
      <c r="L3" s="25"/>
    </row>
    <row r="4" spans="1:12" s="81" customFormat="1" ht="15" customHeight="1" x14ac:dyDescent="0.2">
      <c r="A4" s="114" t="s">
        <v>109</v>
      </c>
      <c r="B4" s="83"/>
      <c r="C4" s="83"/>
      <c r="D4" s="83"/>
      <c r="E4" s="83"/>
      <c r="F4" s="83"/>
      <c r="G4" s="83"/>
      <c r="H4" s="83"/>
    </row>
    <row r="5" spans="1:12" s="81" customFormat="1" ht="15" customHeight="1" x14ac:dyDescent="0.2">
      <c r="A5" s="210" t="s">
        <v>120</v>
      </c>
      <c r="B5" s="83"/>
      <c r="C5" s="83"/>
      <c r="D5" s="83"/>
      <c r="E5" s="83"/>
      <c r="F5" s="83"/>
      <c r="G5" s="83"/>
      <c r="H5" s="83"/>
    </row>
    <row r="6" spans="1:12" s="6" customFormat="1" ht="15" customHeight="1" x14ac:dyDescent="0.2">
      <c r="A6" s="1"/>
      <c r="B6" s="31"/>
      <c r="C6" s="31"/>
      <c r="D6" s="31"/>
      <c r="E6" s="31"/>
      <c r="F6" s="31"/>
      <c r="G6" s="285" t="s">
        <v>62</v>
      </c>
      <c r="H6" s="285"/>
    </row>
    <row r="7" spans="1:12" ht="5.0999999999999996" customHeight="1" x14ac:dyDescent="0.2">
      <c r="A7" s="9"/>
      <c r="B7" s="36"/>
      <c r="C7" s="36"/>
      <c r="D7" s="36"/>
      <c r="E7" s="36"/>
      <c r="F7" s="36"/>
      <c r="G7" s="36"/>
      <c r="H7" s="53"/>
    </row>
    <row r="8" spans="1:12" ht="5.0999999999999996" customHeight="1" x14ac:dyDescent="0.2">
      <c r="A8" s="9"/>
      <c r="B8" s="36"/>
      <c r="C8" s="36"/>
      <c r="D8" s="36"/>
      <c r="E8" s="36"/>
      <c r="F8" s="36"/>
      <c r="G8" s="36"/>
      <c r="H8" s="53"/>
    </row>
    <row r="9" spans="1:12" ht="15" customHeight="1" x14ac:dyDescent="0.2">
      <c r="A9" s="149"/>
      <c r="B9" s="183"/>
      <c r="C9" s="183"/>
      <c r="D9" s="307" t="s">
        <v>118</v>
      </c>
      <c r="E9" s="308"/>
      <c r="F9" s="183"/>
      <c r="G9" s="307" t="s">
        <v>119</v>
      </c>
      <c r="H9" s="298"/>
    </row>
    <row r="10" spans="1:12" ht="15" customHeight="1" x14ac:dyDescent="0.2">
      <c r="A10" s="149"/>
      <c r="B10" s="183"/>
      <c r="C10" s="184"/>
      <c r="D10" s="184"/>
      <c r="E10" s="229" t="s">
        <v>72</v>
      </c>
      <c r="F10" s="184"/>
      <c r="G10" s="184"/>
      <c r="H10" s="229" t="s">
        <v>72</v>
      </c>
    </row>
    <row r="11" spans="1:12" ht="15" customHeight="1" x14ac:dyDescent="0.2">
      <c r="A11" s="149"/>
      <c r="B11" s="228"/>
      <c r="C11" s="184"/>
      <c r="D11" s="228"/>
      <c r="E11" s="184" t="s">
        <v>49</v>
      </c>
      <c r="F11" s="184"/>
      <c r="G11" s="228"/>
      <c r="H11" s="184" t="s">
        <v>48</v>
      </c>
    </row>
    <row r="12" spans="1:12" ht="15" customHeight="1" x14ac:dyDescent="0.2">
      <c r="A12" s="149" t="s">
        <v>17</v>
      </c>
      <c r="B12" s="184" t="s">
        <v>16</v>
      </c>
      <c r="C12" s="150"/>
      <c r="D12" s="184" t="s">
        <v>16</v>
      </c>
      <c r="E12" s="150" t="s">
        <v>50</v>
      </c>
      <c r="F12" s="150"/>
      <c r="G12" s="184" t="s">
        <v>16</v>
      </c>
      <c r="H12" s="184" t="s">
        <v>30</v>
      </c>
    </row>
    <row r="13" spans="1:12" ht="5.0999999999999996" customHeight="1" x14ac:dyDescent="0.2">
      <c r="A13" s="2"/>
      <c r="B13" s="36"/>
      <c r="C13" s="36"/>
      <c r="D13" s="36"/>
      <c r="E13" s="36"/>
      <c r="F13" s="36"/>
      <c r="G13" s="36"/>
      <c r="H13" s="36"/>
    </row>
    <row r="14" spans="1:12" ht="12" customHeight="1" x14ac:dyDescent="0.2">
      <c r="A14" s="196" t="s">
        <v>15</v>
      </c>
      <c r="B14" s="220">
        <f>D14+G14</f>
        <v>14650</v>
      </c>
      <c r="C14" s="220"/>
      <c r="D14" s="220">
        <f>SUM(D15:D30)</f>
        <v>5093.8</v>
      </c>
      <c r="E14" s="220">
        <f>SUM(E15:E30)</f>
        <v>177.20000000000002</v>
      </c>
      <c r="F14" s="220"/>
      <c r="G14" s="220">
        <f>SUM(G15:G30)</f>
        <v>9556.1999999999989</v>
      </c>
      <c r="H14" s="220">
        <f>SUM(H15:H30)</f>
        <v>9013.1000000000022</v>
      </c>
      <c r="J14" s="54" t="s">
        <v>13</v>
      </c>
    </row>
    <row r="15" spans="1:12" ht="12" customHeight="1" x14ac:dyDescent="0.2">
      <c r="A15" s="88" t="s">
        <v>31</v>
      </c>
      <c r="B15" s="108">
        <f t="shared" ref="B15:B30" si="0">D15+G15</f>
        <v>673.4</v>
      </c>
      <c r="C15" s="108"/>
      <c r="D15" s="108">
        <v>182.1</v>
      </c>
      <c r="E15" s="108">
        <v>2</v>
      </c>
      <c r="F15" s="108"/>
      <c r="G15" s="108">
        <v>491.3</v>
      </c>
      <c r="H15" s="108">
        <v>464.2</v>
      </c>
    </row>
    <row r="16" spans="1:12" ht="12" customHeight="1" x14ac:dyDescent="0.2">
      <c r="A16" s="88" t="s">
        <v>74</v>
      </c>
      <c r="B16" s="108">
        <f t="shared" si="0"/>
        <v>762.3</v>
      </c>
      <c r="C16" s="108"/>
      <c r="D16" s="108">
        <v>256.5</v>
      </c>
      <c r="E16" s="108">
        <v>3.8</v>
      </c>
      <c r="F16" s="108"/>
      <c r="G16" s="108">
        <v>505.8</v>
      </c>
      <c r="H16" s="108">
        <v>439.5</v>
      </c>
    </row>
    <row r="17" spans="1:8" ht="12" customHeight="1" x14ac:dyDescent="0.2">
      <c r="A17" s="88" t="s">
        <v>45</v>
      </c>
      <c r="B17" s="108">
        <f t="shared" si="0"/>
        <v>3781.6</v>
      </c>
      <c r="C17" s="108"/>
      <c r="D17" s="108">
        <v>1519.1</v>
      </c>
      <c r="E17" s="108">
        <v>52</v>
      </c>
      <c r="F17" s="108"/>
      <c r="G17" s="108">
        <v>2262.5</v>
      </c>
      <c r="H17" s="108">
        <v>2087.3000000000002</v>
      </c>
    </row>
    <row r="18" spans="1:8" ht="12" customHeight="1" x14ac:dyDescent="0.2">
      <c r="A18" s="88" t="s">
        <v>75</v>
      </c>
      <c r="B18" s="108">
        <f t="shared" si="0"/>
        <v>681.5</v>
      </c>
      <c r="C18" s="108"/>
      <c r="D18" s="108">
        <v>303.89999999999998</v>
      </c>
      <c r="E18" s="108">
        <v>3.2</v>
      </c>
      <c r="F18" s="108"/>
      <c r="G18" s="108">
        <v>377.6</v>
      </c>
      <c r="H18" s="108">
        <v>335.3</v>
      </c>
    </row>
    <row r="19" spans="1:8" ht="12" customHeight="1" x14ac:dyDescent="0.2">
      <c r="A19" s="88" t="s">
        <v>32</v>
      </c>
      <c r="B19" s="108">
        <f t="shared" si="0"/>
        <v>1190.0999999999999</v>
      </c>
      <c r="C19" s="108"/>
      <c r="D19" s="108">
        <v>503.1</v>
      </c>
      <c r="E19" s="108">
        <v>13.2</v>
      </c>
      <c r="F19" s="108"/>
      <c r="G19" s="108">
        <v>687</v>
      </c>
      <c r="H19" s="108">
        <v>646.20000000000005</v>
      </c>
    </row>
    <row r="20" spans="1:8" ht="12" customHeight="1" x14ac:dyDescent="0.2">
      <c r="A20" s="88" t="s">
        <v>33</v>
      </c>
      <c r="B20" s="108">
        <f t="shared" si="0"/>
        <v>1023.1999999999999</v>
      </c>
      <c r="C20" s="108"/>
      <c r="D20" s="108">
        <v>339.4</v>
      </c>
      <c r="E20" s="108">
        <v>12.4</v>
      </c>
      <c r="F20" s="108"/>
      <c r="G20" s="108">
        <v>683.8</v>
      </c>
      <c r="H20" s="108">
        <v>662</v>
      </c>
    </row>
    <row r="21" spans="1:8" ht="12" customHeight="1" x14ac:dyDescent="0.2">
      <c r="A21" s="88" t="s">
        <v>34</v>
      </c>
      <c r="B21" s="108">
        <f t="shared" si="0"/>
        <v>643.9</v>
      </c>
      <c r="C21" s="108"/>
      <c r="D21" s="108">
        <v>254.6</v>
      </c>
      <c r="E21" s="108">
        <v>4</v>
      </c>
      <c r="F21" s="108"/>
      <c r="G21" s="108">
        <v>389.3</v>
      </c>
      <c r="H21" s="108">
        <v>360.8</v>
      </c>
    </row>
    <row r="22" spans="1:8" ht="12" customHeight="1" x14ac:dyDescent="0.2">
      <c r="A22" s="88" t="s">
        <v>35</v>
      </c>
      <c r="B22" s="108">
        <f t="shared" si="0"/>
        <v>592.29999999999995</v>
      </c>
      <c r="C22" s="108"/>
      <c r="D22" s="108">
        <v>151.30000000000001</v>
      </c>
      <c r="E22" s="108">
        <v>7.4</v>
      </c>
      <c r="F22" s="108"/>
      <c r="G22" s="108">
        <v>441</v>
      </c>
      <c r="H22" s="108">
        <v>417</v>
      </c>
    </row>
    <row r="23" spans="1:8" ht="12" customHeight="1" x14ac:dyDescent="0.2">
      <c r="A23" s="88" t="s">
        <v>64</v>
      </c>
      <c r="B23" s="108">
        <f t="shared" si="0"/>
        <v>669.2</v>
      </c>
      <c r="C23" s="108"/>
      <c r="D23" s="108">
        <v>257.8</v>
      </c>
      <c r="E23" s="108">
        <v>3.7</v>
      </c>
      <c r="F23" s="108"/>
      <c r="G23" s="108">
        <v>411.4</v>
      </c>
      <c r="H23" s="108">
        <v>379.4</v>
      </c>
    </row>
    <row r="24" spans="1:8" ht="12" customHeight="1" x14ac:dyDescent="0.2">
      <c r="A24" s="88" t="s">
        <v>36</v>
      </c>
      <c r="B24" s="108">
        <f t="shared" si="0"/>
        <v>841.09999999999991</v>
      </c>
      <c r="C24" s="108"/>
      <c r="D24" s="108">
        <v>218.2</v>
      </c>
      <c r="E24" s="108">
        <v>19.3</v>
      </c>
      <c r="F24" s="108"/>
      <c r="G24" s="108">
        <v>622.9</v>
      </c>
      <c r="H24" s="108">
        <v>604.79999999999995</v>
      </c>
    </row>
    <row r="25" spans="1:8" ht="12" customHeight="1" x14ac:dyDescent="0.2">
      <c r="A25" s="88" t="s">
        <v>37</v>
      </c>
      <c r="B25" s="108">
        <f t="shared" si="0"/>
        <v>512</v>
      </c>
      <c r="C25" s="108"/>
      <c r="D25" s="108">
        <v>129.19999999999999</v>
      </c>
      <c r="E25" s="108">
        <v>7.6</v>
      </c>
      <c r="F25" s="108"/>
      <c r="G25" s="108">
        <v>382.8</v>
      </c>
      <c r="H25" s="108">
        <v>375.8</v>
      </c>
    </row>
    <row r="26" spans="1:8" ht="12" customHeight="1" x14ac:dyDescent="0.2">
      <c r="A26" s="88" t="s">
        <v>38</v>
      </c>
      <c r="B26" s="108">
        <f t="shared" si="0"/>
        <v>1220.0999999999999</v>
      </c>
      <c r="C26" s="108"/>
      <c r="D26" s="108">
        <v>464.5</v>
      </c>
      <c r="E26" s="108">
        <v>11.3</v>
      </c>
      <c r="F26" s="108"/>
      <c r="G26" s="108">
        <v>755.6</v>
      </c>
      <c r="H26" s="108">
        <v>729.8</v>
      </c>
    </row>
    <row r="27" spans="1:8" ht="12" customHeight="1" x14ac:dyDescent="0.2">
      <c r="A27" s="88" t="s">
        <v>39</v>
      </c>
      <c r="B27" s="108">
        <f t="shared" si="0"/>
        <v>646.6</v>
      </c>
      <c r="C27" s="108"/>
      <c r="D27" s="108">
        <v>137.30000000000001</v>
      </c>
      <c r="E27" s="108">
        <v>10.1</v>
      </c>
      <c r="F27" s="108"/>
      <c r="G27" s="108">
        <v>509.3</v>
      </c>
      <c r="H27" s="108">
        <v>496</v>
      </c>
    </row>
    <row r="28" spans="1:8" ht="12" customHeight="1" x14ac:dyDescent="0.2">
      <c r="A28" s="88" t="s">
        <v>40</v>
      </c>
      <c r="B28" s="108">
        <f t="shared" si="0"/>
        <v>874.9</v>
      </c>
      <c r="C28" s="108"/>
      <c r="D28" s="108">
        <v>238.6</v>
      </c>
      <c r="E28" s="108">
        <v>20.2</v>
      </c>
      <c r="F28" s="108"/>
      <c r="G28" s="108">
        <v>636.29999999999995</v>
      </c>
      <c r="H28" s="108">
        <v>625.70000000000005</v>
      </c>
    </row>
    <row r="29" spans="1:8" ht="12" customHeight="1" x14ac:dyDescent="0.2">
      <c r="A29" s="88" t="s">
        <v>41</v>
      </c>
      <c r="B29" s="108">
        <f t="shared" si="0"/>
        <v>417.40000000000003</v>
      </c>
      <c r="C29" s="108"/>
      <c r="D29" s="108">
        <v>94.8</v>
      </c>
      <c r="E29" s="108">
        <v>6</v>
      </c>
      <c r="F29" s="108"/>
      <c r="G29" s="108">
        <v>322.60000000000002</v>
      </c>
      <c r="H29" s="108">
        <v>317.10000000000002</v>
      </c>
    </row>
    <row r="30" spans="1:8" ht="12" customHeight="1" x14ac:dyDescent="0.2">
      <c r="A30" s="88" t="s">
        <v>42</v>
      </c>
      <c r="B30" s="108">
        <f t="shared" si="0"/>
        <v>120.4</v>
      </c>
      <c r="C30" s="108"/>
      <c r="D30" s="108">
        <v>43.4</v>
      </c>
      <c r="E30" s="108">
        <v>1</v>
      </c>
      <c r="F30" s="108"/>
      <c r="G30" s="108">
        <v>77</v>
      </c>
      <c r="H30" s="108">
        <v>72.2</v>
      </c>
    </row>
    <row r="31" spans="1:8" ht="3.75" customHeight="1" x14ac:dyDescent="0.2">
      <c r="A31" s="136"/>
      <c r="B31" s="136"/>
      <c r="C31" s="187"/>
      <c r="D31" s="187"/>
      <c r="E31" s="187"/>
      <c r="F31" s="187"/>
      <c r="G31" s="188"/>
      <c r="H31" s="187"/>
    </row>
    <row r="32" spans="1:8" ht="12" customHeight="1" x14ac:dyDescent="0.2">
      <c r="A32" s="27" t="s">
        <v>117</v>
      </c>
      <c r="B32" s="36"/>
      <c r="C32" s="36"/>
      <c r="D32" s="36"/>
      <c r="E32" s="36"/>
      <c r="F32" s="36"/>
      <c r="G32" s="36"/>
      <c r="H32" s="36"/>
    </row>
    <row r="33" spans="1:8" ht="4.5" hidden="1" customHeight="1" x14ac:dyDescent="0.2">
      <c r="A33" s="2"/>
      <c r="B33" s="36"/>
      <c r="C33" s="36"/>
      <c r="D33" s="36"/>
      <c r="E33" s="36"/>
      <c r="F33" s="36"/>
      <c r="G33" s="36"/>
      <c r="H33" s="36"/>
    </row>
    <row r="34" spans="1:8" s="75" customFormat="1" ht="21.75" customHeight="1" x14ac:dyDescent="0.2">
      <c r="A34" s="306" t="s">
        <v>113</v>
      </c>
      <c r="B34" s="306"/>
      <c r="C34" s="306"/>
      <c r="D34" s="306"/>
      <c r="E34" s="306"/>
      <c r="F34" s="306"/>
      <c r="G34" s="306"/>
      <c r="H34" s="306"/>
    </row>
    <row r="35" spans="1:8" s="6" customFormat="1" ht="15.95" customHeight="1" x14ac:dyDescent="0.2">
      <c r="A35" s="210" t="s">
        <v>120</v>
      </c>
      <c r="B35" s="87"/>
      <c r="H35" s="30" t="s">
        <v>14</v>
      </c>
    </row>
    <row r="36" spans="1:8" ht="4.5" customHeight="1" x14ac:dyDescent="0.2">
      <c r="A36" s="9"/>
      <c r="B36" s="36"/>
      <c r="C36" s="2"/>
      <c r="D36" s="2"/>
      <c r="E36" s="2"/>
      <c r="F36" s="2"/>
      <c r="G36" s="2"/>
      <c r="H36" s="22"/>
    </row>
    <row r="37" spans="1:8" ht="5.0999999999999996" customHeight="1" x14ac:dyDescent="0.2">
      <c r="A37" s="55"/>
      <c r="B37" s="101"/>
      <c r="C37" s="218"/>
      <c r="D37" s="22"/>
      <c r="E37" s="22"/>
      <c r="F37" s="218"/>
      <c r="G37" s="22"/>
      <c r="H37" s="22"/>
    </row>
    <row r="38" spans="1:8" ht="15" customHeight="1" x14ac:dyDescent="0.2">
      <c r="A38" s="149"/>
      <c r="B38" s="183"/>
      <c r="C38" s="183"/>
      <c r="D38" s="307" t="s">
        <v>118</v>
      </c>
      <c r="E38" s="308"/>
      <c r="F38" s="183"/>
      <c r="G38" s="307" t="s">
        <v>119</v>
      </c>
      <c r="H38" s="298"/>
    </row>
    <row r="39" spans="1:8" ht="15" customHeight="1" x14ac:dyDescent="0.2">
      <c r="A39" s="149"/>
      <c r="B39" s="183"/>
      <c r="C39" s="184"/>
      <c r="D39" s="184"/>
      <c r="E39" s="229" t="s">
        <v>72</v>
      </c>
      <c r="F39" s="184"/>
      <c r="G39" s="184"/>
      <c r="H39" s="229" t="s">
        <v>72</v>
      </c>
    </row>
    <row r="40" spans="1:8" ht="15" customHeight="1" x14ac:dyDescent="0.2">
      <c r="A40" s="149"/>
      <c r="B40" s="228"/>
      <c r="C40" s="184"/>
      <c r="D40" s="228"/>
      <c r="E40" s="184" t="s">
        <v>49</v>
      </c>
      <c r="F40" s="184"/>
      <c r="G40" s="228"/>
      <c r="H40" s="184" t="s">
        <v>48</v>
      </c>
    </row>
    <row r="41" spans="1:8" ht="15" customHeight="1" x14ac:dyDescent="0.2">
      <c r="A41" s="149" t="s">
        <v>17</v>
      </c>
      <c r="B41" s="184" t="s">
        <v>16</v>
      </c>
      <c r="C41" s="150"/>
      <c r="D41" s="184" t="s">
        <v>16</v>
      </c>
      <c r="E41" s="150" t="s">
        <v>50</v>
      </c>
      <c r="F41" s="150"/>
      <c r="G41" s="184" t="s">
        <v>16</v>
      </c>
      <c r="H41" s="184" t="s">
        <v>30</v>
      </c>
    </row>
    <row r="42" spans="1:8" ht="5.0999999999999996" customHeight="1" x14ac:dyDescent="0.2">
      <c r="A42" s="2"/>
      <c r="B42" s="36"/>
      <c r="C42" s="2"/>
      <c r="D42" s="2"/>
      <c r="E42" s="2"/>
      <c r="F42" s="2"/>
      <c r="G42" s="2"/>
      <c r="H42" s="2"/>
    </row>
    <row r="43" spans="1:8" ht="14.1" customHeight="1" x14ac:dyDescent="0.2">
      <c r="A43" s="156" t="s">
        <v>15</v>
      </c>
      <c r="B43" s="221">
        <f>SUM(B44:B59)</f>
        <v>99.999999999999972</v>
      </c>
      <c r="C43" s="221"/>
      <c r="D43" s="221">
        <f>SUM(D44:D59)</f>
        <v>100</v>
      </c>
      <c r="E43" s="221">
        <f>SUM(E44:E59)</f>
        <v>99.999999999999986</v>
      </c>
      <c r="F43" s="221"/>
      <c r="G43" s="221">
        <f>SUM(G44:G59)</f>
        <v>100.00000000000001</v>
      </c>
      <c r="H43" s="221">
        <f>SUM(H44:H59)</f>
        <v>99.999999999999972</v>
      </c>
    </row>
    <row r="44" spans="1:8" ht="12.6" customHeight="1" x14ac:dyDescent="0.2">
      <c r="A44" s="91" t="s">
        <v>31</v>
      </c>
      <c r="B44" s="100">
        <f>B15/B$14*100</f>
        <v>4.5965870307167238</v>
      </c>
      <c r="C44" s="100"/>
      <c r="D44" s="100">
        <f>D15/D$14*100</f>
        <v>3.5749342337743921</v>
      </c>
      <c r="E44" s="100">
        <f>E15/E$14*100</f>
        <v>1.1286681715575619</v>
      </c>
      <c r="F44" s="100"/>
      <c r="G44" s="100">
        <f>G15/G$14*100</f>
        <v>5.1411648981812865</v>
      </c>
      <c r="H44" s="100">
        <f>H15/H$14*100</f>
        <v>5.1502812572810672</v>
      </c>
    </row>
    <row r="45" spans="1:8" ht="12.6" customHeight="1" x14ac:dyDescent="0.2">
      <c r="A45" s="91" t="s">
        <v>74</v>
      </c>
      <c r="B45" s="100">
        <f t="shared" ref="B45:H59" si="1">B16/B$14*100</f>
        <v>5.203412969283276</v>
      </c>
      <c r="C45" s="100"/>
      <c r="D45" s="100">
        <f t="shared" si="1"/>
        <v>5.0355333935372411</v>
      </c>
      <c r="E45" s="100">
        <f t="shared" si="1"/>
        <v>2.1444695259593676</v>
      </c>
      <c r="F45" s="100"/>
      <c r="G45" s="100">
        <f t="shared" si="1"/>
        <v>5.2928988510077231</v>
      </c>
      <c r="H45" s="100">
        <f t="shared" si="1"/>
        <v>4.8762357013680075</v>
      </c>
    </row>
    <row r="46" spans="1:8" ht="12.6" customHeight="1" x14ac:dyDescent="0.2">
      <c r="A46" s="91" t="s">
        <v>45</v>
      </c>
      <c r="B46" s="100">
        <f t="shared" si="1"/>
        <v>25.812969283276448</v>
      </c>
      <c r="C46" s="100"/>
      <c r="D46" s="100">
        <f t="shared" si="1"/>
        <v>29.822529349405158</v>
      </c>
      <c r="E46" s="100">
        <f t="shared" si="1"/>
        <v>29.345372460496609</v>
      </c>
      <c r="F46" s="100"/>
      <c r="G46" s="100">
        <f t="shared" si="1"/>
        <v>23.675728846194097</v>
      </c>
      <c r="H46" s="100">
        <f t="shared" si="1"/>
        <v>23.158513718920233</v>
      </c>
    </row>
    <row r="47" spans="1:8" ht="12.6" customHeight="1" x14ac:dyDescent="0.2">
      <c r="A47" s="91" t="s">
        <v>75</v>
      </c>
      <c r="B47" s="100">
        <f t="shared" si="1"/>
        <v>4.6518771331058018</v>
      </c>
      <c r="C47" s="100"/>
      <c r="D47" s="100">
        <f t="shared" si="1"/>
        <v>5.9660764066119585</v>
      </c>
      <c r="E47" s="100">
        <f t="shared" si="1"/>
        <v>1.8058690744920991</v>
      </c>
      <c r="F47" s="100"/>
      <c r="G47" s="100">
        <f t="shared" si="1"/>
        <v>3.951361419811223</v>
      </c>
      <c r="H47" s="100">
        <f t="shared" si="1"/>
        <v>3.7201406841153424</v>
      </c>
    </row>
    <row r="48" spans="1:8" ht="12.6" customHeight="1" x14ac:dyDescent="0.2">
      <c r="A48" s="91" t="s">
        <v>32</v>
      </c>
      <c r="B48" s="100">
        <f t="shared" si="1"/>
        <v>8.1235494880546071</v>
      </c>
      <c r="C48" s="100"/>
      <c r="D48" s="100">
        <f t="shared" si="1"/>
        <v>9.8767128666221691</v>
      </c>
      <c r="E48" s="100">
        <f t="shared" si="1"/>
        <v>7.4492099322799081</v>
      </c>
      <c r="F48" s="100"/>
      <c r="G48" s="100">
        <f t="shared" si="1"/>
        <v>7.1890500408112015</v>
      </c>
      <c r="H48" s="100">
        <f t="shared" si="1"/>
        <v>7.1695643008509817</v>
      </c>
    </row>
    <row r="49" spans="1:10" ht="12.6" customHeight="1" x14ac:dyDescent="0.2">
      <c r="A49" s="91" t="s">
        <v>33</v>
      </c>
      <c r="B49" s="100">
        <f t="shared" si="1"/>
        <v>6.9843003412969287</v>
      </c>
      <c r="C49" s="100"/>
      <c r="D49" s="100">
        <f t="shared" si="1"/>
        <v>6.6630020809611681</v>
      </c>
      <c r="E49" s="100">
        <f t="shared" si="1"/>
        <v>6.9977426636568847</v>
      </c>
      <c r="F49" s="100"/>
      <c r="G49" s="100">
        <f t="shared" si="1"/>
        <v>7.1555639270839881</v>
      </c>
      <c r="H49" s="100">
        <f t="shared" si="1"/>
        <v>7.3448646969411167</v>
      </c>
      <c r="J49" s="99"/>
    </row>
    <row r="50" spans="1:10" ht="12.6" customHeight="1" x14ac:dyDescent="0.2">
      <c r="A50" s="91" t="s">
        <v>34</v>
      </c>
      <c r="B50" s="100">
        <f t="shared" si="1"/>
        <v>4.3952218430034131</v>
      </c>
      <c r="C50" s="100"/>
      <c r="D50" s="100">
        <f t="shared" si="1"/>
        <v>4.9982331461777063</v>
      </c>
      <c r="E50" s="100">
        <f t="shared" si="1"/>
        <v>2.2573363431151239</v>
      </c>
      <c r="F50" s="100"/>
      <c r="G50" s="100">
        <f t="shared" si="1"/>
        <v>4.0737950231263476</v>
      </c>
      <c r="H50" s="100">
        <f t="shared" si="1"/>
        <v>4.0030622094506878</v>
      </c>
    </row>
    <row r="51" spans="1:10" ht="12.6" customHeight="1" x14ac:dyDescent="0.2">
      <c r="A51" s="91" t="s">
        <v>35</v>
      </c>
      <c r="B51" s="100">
        <f t="shared" si="1"/>
        <v>4.0430034129692833</v>
      </c>
      <c r="C51" s="100"/>
      <c r="D51" s="100">
        <f t="shared" si="1"/>
        <v>2.9702775923671916</v>
      </c>
      <c r="E51" s="100">
        <f t="shared" si="1"/>
        <v>4.1760722347629793</v>
      </c>
      <c r="F51" s="100"/>
      <c r="G51" s="100">
        <f t="shared" si="1"/>
        <v>4.6148050480316449</v>
      </c>
      <c r="H51" s="100">
        <f t="shared" si="1"/>
        <v>4.6265990613662318</v>
      </c>
    </row>
    <row r="52" spans="1:10" ht="12.6" customHeight="1" x14ac:dyDescent="0.2">
      <c r="A52" s="91" t="s">
        <v>64</v>
      </c>
      <c r="B52" s="100">
        <f t="shared" si="1"/>
        <v>4.5679180887372013</v>
      </c>
      <c r="C52" s="100"/>
      <c r="D52" s="100">
        <f t="shared" si="1"/>
        <v>5.0610546154148182</v>
      </c>
      <c r="E52" s="100">
        <f t="shared" si="1"/>
        <v>2.0880361173814896</v>
      </c>
      <c r="F52" s="100"/>
      <c r="G52" s="100">
        <f t="shared" si="1"/>
        <v>4.3050584960549179</v>
      </c>
      <c r="H52" s="100">
        <f t="shared" si="1"/>
        <v>4.2094284985188208</v>
      </c>
    </row>
    <row r="53" spans="1:10" ht="12.6" customHeight="1" x14ac:dyDescent="0.2">
      <c r="A53" s="91" t="s">
        <v>36</v>
      </c>
      <c r="B53" s="100">
        <f t="shared" si="1"/>
        <v>5.7412969283276443</v>
      </c>
      <c r="C53" s="100"/>
      <c r="D53" s="100">
        <f t="shared" si="1"/>
        <v>4.2836389336055598</v>
      </c>
      <c r="E53" s="100">
        <f t="shared" si="1"/>
        <v>10.891647855530472</v>
      </c>
      <c r="F53" s="100"/>
      <c r="G53" s="100">
        <f t="shared" si="1"/>
        <v>6.5182813252129517</v>
      </c>
      <c r="H53" s="100">
        <f t="shared" si="1"/>
        <v>6.7102328832477145</v>
      </c>
    </row>
    <row r="54" spans="1:10" ht="12.6" customHeight="1" x14ac:dyDescent="0.2">
      <c r="A54" s="91" t="s">
        <v>37</v>
      </c>
      <c r="B54" s="100">
        <f t="shared" si="1"/>
        <v>3.4948805460750854</v>
      </c>
      <c r="C54" s="100"/>
      <c r="D54" s="100">
        <f t="shared" si="1"/>
        <v>2.5364168204483879</v>
      </c>
      <c r="E54" s="100">
        <f t="shared" si="1"/>
        <v>4.2889390519187351</v>
      </c>
      <c r="F54" s="100"/>
      <c r="G54" s="100">
        <f t="shared" si="1"/>
        <v>4.0057763546179448</v>
      </c>
      <c r="H54" s="100">
        <f t="shared" si="1"/>
        <v>4.1694866361185374</v>
      </c>
    </row>
    <row r="55" spans="1:10" ht="12.6" customHeight="1" x14ac:dyDescent="0.2">
      <c r="A55" s="91" t="s">
        <v>38</v>
      </c>
      <c r="B55" s="100">
        <f t="shared" si="1"/>
        <v>8.3283276450511945</v>
      </c>
      <c r="C55" s="100"/>
      <c r="D55" s="100">
        <f t="shared" si="1"/>
        <v>9.1189288939495068</v>
      </c>
      <c r="E55" s="100">
        <f>E26/E$14*100</f>
        <v>6.3769751693002252</v>
      </c>
      <c r="F55" s="100"/>
      <c r="G55" s="100">
        <f t="shared" si="1"/>
        <v>7.9069086038383478</v>
      </c>
      <c r="H55" s="100">
        <f t="shared" si="1"/>
        <v>8.0971031054797997</v>
      </c>
    </row>
    <row r="56" spans="1:10" ht="12.6" customHeight="1" x14ac:dyDescent="0.2">
      <c r="A56" s="91" t="s">
        <v>39</v>
      </c>
      <c r="B56" s="100">
        <f t="shared" si="1"/>
        <v>4.4136518771331064</v>
      </c>
      <c r="C56" s="100"/>
      <c r="D56" s="100">
        <f t="shared" si="1"/>
        <v>2.6954336644548276</v>
      </c>
      <c r="E56" s="100">
        <f t="shared" si="1"/>
        <v>5.6997742663656874</v>
      </c>
      <c r="F56" s="100"/>
      <c r="G56" s="100">
        <f t="shared" si="1"/>
        <v>5.3295242878968629</v>
      </c>
      <c r="H56" s="100">
        <f t="shared" si="1"/>
        <v>5.5031010418169091</v>
      </c>
    </row>
    <row r="57" spans="1:10" ht="12.6" customHeight="1" x14ac:dyDescent="0.2">
      <c r="A57" s="91" t="s">
        <v>40</v>
      </c>
      <c r="B57" s="100">
        <f t="shared" si="1"/>
        <v>5.9720136518771332</v>
      </c>
      <c r="C57" s="100"/>
      <c r="D57" s="100">
        <f t="shared" si="1"/>
        <v>4.6841257999921471</v>
      </c>
      <c r="E57" s="100">
        <f t="shared" si="1"/>
        <v>11.399548532731375</v>
      </c>
      <c r="F57" s="100"/>
      <c r="G57" s="100">
        <f t="shared" si="1"/>
        <v>6.658504426445659</v>
      </c>
      <c r="H57" s="100">
        <f t="shared" si="1"/>
        <v>6.9421175844049205</v>
      </c>
    </row>
    <row r="58" spans="1:10" ht="12.6" customHeight="1" x14ac:dyDescent="0.2">
      <c r="A58" s="91" t="s">
        <v>41</v>
      </c>
      <c r="B58" s="100">
        <f t="shared" si="1"/>
        <v>2.8491467576791814</v>
      </c>
      <c r="C58" s="100"/>
      <c r="D58" s="100">
        <f t="shared" si="1"/>
        <v>1.8610860261494364</v>
      </c>
      <c r="E58" s="100">
        <f t="shared" si="1"/>
        <v>3.3860045146726856</v>
      </c>
      <c r="F58" s="100"/>
      <c r="G58" s="100">
        <f t="shared" si="1"/>
        <v>3.3758188401247362</v>
      </c>
      <c r="H58" s="100">
        <f t="shared" si="1"/>
        <v>3.5182123797583511</v>
      </c>
    </row>
    <row r="59" spans="1:10" ht="12.6" customHeight="1" x14ac:dyDescent="0.2">
      <c r="A59" s="92" t="s">
        <v>42</v>
      </c>
      <c r="B59" s="100">
        <f t="shared" si="1"/>
        <v>0.82184300341296923</v>
      </c>
      <c r="C59" s="100"/>
      <c r="D59" s="100">
        <f t="shared" si="1"/>
        <v>0.85201617652832851</v>
      </c>
      <c r="E59" s="100">
        <f t="shared" si="1"/>
        <v>0.56433408577878097</v>
      </c>
      <c r="F59" s="100"/>
      <c r="G59" s="100">
        <f t="shared" si="1"/>
        <v>0.80575961156108089</v>
      </c>
      <c r="H59" s="100">
        <f t="shared" si="1"/>
        <v>0.80105624036125178</v>
      </c>
    </row>
    <row r="60" spans="1:10" ht="5.0999999999999996" customHeight="1" x14ac:dyDescent="0.2">
      <c r="A60" s="185"/>
      <c r="B60" s="189"/>
      <c r="C60" s="166"/>
      <c r="D60" s="166"/>
      <c r="E60" s="166"/>
      <c r="F60" s="166"/>
      <c r="G60" s="136"/>
      <c r="H60" s="136"/>
    </row>
    <row r="61" spans="1:10" ht="14.25" customHeight="1" x14ac:dyDescent="0.2">
      <c r="A61" s="2" t="s">
        <v>116</v>
      </c>
      <c r="B61" s="36"/>
      <c r="C61" s="7"/>
      <c r="D61" s="7"/>
      <c r="E61" s="7"/>
      <c r="F61" s="7"/>
      <c r="G61" s="2"/>
      <c r="H61" s="2"/>
    </row>
    <row r="62" spans="1:10" ht="39.950000000000003" customHeight="1" x14ac:dyDescent="0.2">
      <c r="A62" s="89"/>
      <c r="B62" s="102"/>
      <c r="C62" s="90"/>
      <c r="D62" s="90"/>
      <c r="E62" s="90"/>
      <c r="F62" s="90"/>
      <c r="G62" s="90"/>
      <c r="H62" s="90"/>
    </row>
    <row r="63" spans="1:10" ht="15" customHeight="1" x14ac:dyDescent="0.2">
      <c r="C63" s="1"/>
      <c r="D63" s="24"/>
      <c r="E63" s="1"/>
      <c r="F63" s="1"/>
      <c r="G63" s="1"/>
      <c r="H63" s="1"/>
    </row>
  </sheetData>
  <mergeCells count="6">
    <mergeCell ref="A34:H34"/>
    <mergeCell ref="G6:H6"/>
    <mergeCell ref="D9:E9"/>
    <mergeCell ref="G9:H9"/>
    <mergeCell ref="D38:E38"/>
    <mergeCell ref="G38:H38"/>
  </mergeCells>
  <phoneticPr fontId="3" type="noConversion"/>
  <printOptions horizontalCentered="1"/>
  <pageMargins left="0.59055118110236227" right="0.59055118110236227" top="0.59055118110236227" bottom="0.59055118110236227" header="0.59055118110236227" footer="0.59055118110236227"/>
  <pageSetup paperSize="119" firstPageNumber="8" orientation="portrait" r:id="rId1"/>
  <headerFooter alignWithMargins="0">
    <oddFooter>&amp;R&amp;9 2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0"/>
  </sheetPr>
  <dimension ref="A1:K36"/>
  <sheetViews>
    <sheetView showGridLines="0" zoomScaleNormal="100" workbookViewId="0">
      <selection activeCell="A4" sqref="A4"/>
    </sheetView>
  </sheetViews>
  <sheetFormatPr baseColWidth="10" defaultColWidth="12.5703125" defaultRowHeight="12" x14ac:dyDescent="0.2"/>
  <cols>
    <col min="1" max="1" width="25" style="1" customWidth="1"/>
    <col min="2" max="3" width="16.7109375" style="1" customWidth="1"/>
    <col min="4" max="4" width="1.28515625" style="1" customWidth="1"/>
    <col min="5" max="6" width="16.7109375" style="1" customWidth="1"/>
    <col min="7" max="7" width="13.42578125" style="1" customWidth="1"/>
    <col min="8" max="8" width="11.7109375" style="1" customWidth="1"/>
    <col min="9" max="9" width="12.7109375" style="1" customWidth="1"/>
    <col min="10" max="16384" width="12.5703125" style="1"/>
  </cols>
  <sheetData>
    <row r="1" spans="1:11" s="82" customFormat="1" ht="30" customHeight="1" x14ac:dyDescent="0.25">
      <c r="C1" s="79"/>
      <c r="D1" s="79"/>
      <c r="E1" s="79"/>
      <c r="F1" s="141" t="s">
        <v>148</v>
      </c>
      <c r="H1" s="79"/>
      <c r="I1" s="79"/>
      <c r="J1" s="79"/>
      <c r="K1" s="79"/>
    </row>
    <row r="2" spans="1:11" s="6" customFormat="1" ht="5.0999999999999996" customHeight="1" x14ac:dyDescent="0.2">
      <c r="A2" s="175"/>
      <c r="B2" s="175"/>
      <c r="C2" s="176"/>
      <c r="D2" s="176"/>
      <c r="E2" s="176"/>
      <c r="F2" s="176"/>
      <c r="H2" s="25"/>
      <c r="I2" s="25"/>
      <c r="J2" s="25"/>
      <c r="K2" s="25"/>
    </row>
    <row r="3" spans="1:11" s="6" customFormat="1" ht="5.0999999999999996" customHeight="1" x14ac:dyDescent="0.2">
      <c r="A3" s="3"/>
      <c r="B3" s="3"/>
      <c r="C3" s="174"/>
      <c r="D3" s="174"/>
      <c r="E3" s="174"/>
      <c r="F3" s="174"/>
      <c r="H3" s="25"/>
      <c r="I3" s="25"/>
      <c r="J3" s="25"/>
      <c r="K3" s="25"/>
    </row>
    <row r="4" spans="1:11" s="75" customFormat="1" ht="15" customHeight="1" x14ac:dyDescent="0.2">
      <c r="A4" s="148" t="s">
        <v>114</v>
      </c>
      <c r="B4" s="69"/>
      <c r="C4" s="69"/>
      <c r="D4" s="69"/>
      <c r="E4" s="69"/>
      <c r="F4" s="69"/>
    </row>
    <row r="5" spans="1:11" s="75" customFormat="1" ht="15" customHeight="1" x14ac:dyDescent="0.2">
      <c r="A5" s="210" t="s">
        <v>120</v>
      </c>
      <c r="B5" s="73"/>
      <c r="C5" s="73"/>
      <c r="D5" s="73"/>
      <c r="E5" s="73"/>
      <c r="F5" s="73"/>
    </row>
    <row r="6" spans="1:11" s="6" customFormat="1" ht="15" customHeight="1" x14ac:dyDescent="0.2">
      <c r="A6" s="2"/>
      <c r="B6" s="2"/>
      <c r="C6" s="2"/>
      <c r="D6" s="2"/>
      <c r="E6" s="2"/>
      <c r="F6" s="22" t="s">
        <v>14</v>
      </c>
      <c r="G6" s="3"/>
      <c r="H6" s="3"/>
      <c r="I6" s="3"/>
      <c r="J6" s="3"/>
    </row>
    <row r="7" spans="1:11" ht="5.0999999999999996" customHeight="1" x14ac:dyDescent="0.2">
      <c r="A7" s="2"/>
      <c r="B7" s="2"/>
      <c r="C7" s="2"/>
      <c r="D7" s="2"/>
      <c r="E7" s="2"/>
      <c r="F7" s="22"/>
      <c r="G7" s="2"/>
      <c r="H7" s="2"/>
      <c r="I7" s="2"/>
      <c r="J7" s="2"/>
    </row>
    <row r="8" spans="1:11" ht="5.0999999999999996" customHeight="1" x14ac:dyDescent="0.2">
      <c r="A8" s="2"/>
      <c r="B8" s="2"/>
      <c r="C8" s="2"/>
      <c r="D8" s="2"/>
      <c r="E8" s="2"/>
      <c r="F8" s="22"/>
      <c r="G8" s="2"/>
      <c r="H8" s="2"/>
      <c r="I8" s="2"/>
      <c r="J8" s="2"/>
    </row>
    <row r="9" spans="1:11" ht="15" customHeight="1" x14ac:dyDescent="0.2">
      <c r="A9" s="149"/>
      <c r="B9" s="307" t="s">
        <v>118</v>
      </c>
      <c r="C9" s="308"/>
      <c r="D9" s="231"/>
      <c r="E9" s="307" t="s">
        <v>119</v>
      </c>
      <c r="F9" s="298"/>
    </row>
    <row r="10" spans="1:11" ht="15" customHeight="1" x14ac:dyDescent="0.2">
      <c r="A10" s="149"/>
      <c r="B10" s="184"/>
      <c r="C10" s="229" t="s">
        <v>72</v>
      </c>
      <c r="D10" s="230"/>
      <c r="E10" s="184"/>
      <c r="F10" s="229" t="s">
        <v>72</v>
      </c>
    </row>
    <row r="11" spans="1:11" ht="15" customHeight="1" x14ac:dyDescent="0.2">
      <c r="A11" s="156" t="s">
        <v>17</v>
      </c>
      <c r="B11" s="228"/>
      <c r="C11" s="184" t="s">
        <v>49</v>
      </c>
      <c r="D11" s="184"/>
      <c r="E11" s="228"/>
      <c r="F11" s="184" t="s">
        <v>48</v>
      </c>
    </row>
    <row r="12" spans="1:11" ht="15" customHeight="1" x14ac:dyDescent="0.2">
      <c r="A12" s="149"/>
      <c r="B12" s="184" t="s">
        <v>16</v>
      </c>
      <c r="C12" s="150" t="s">
        <v>50</v>
      </c>
      <c r="D12" s="150"/>
      <c r="E12" s="184" t="s">
        <v>16</v>
      </c>
      <c r="F12" s="184" t="s">
        <v>30</v>
      </c>
    </row>
    <row r="13" spans="1:11" ht="5.0999999999999996" customHeight="1" x14ac:dyDescent="0.2">
      <c r="A13" s="27"/>
      <c r="B13" s="59"/>
      <c r="C13" s="59"/>
      <c r="D13" s="59"/>
      <c r="E13" s="59"/>
      <c r="F13" s="59"/>
    </row>
    <row r="14" spans="1:11" ht="24.95" customHeight="1" x14ac:dyDescent="0.2">
      <c r="A14" s="156" t="s">
        <v>15</v>
      </c>
      <c r="B14" s="222">
        <f>DESTINO!D14/DESTINO!$B14*100</f>
        <v>34.769965870307168</v>
      </c>
      <c r="C14" s="222">
        <f>DESTINO!E14/DESTINO!$B14*100</f>
        <v>1.2095563139931742</v>
      </c>
      <c r="D14" s="222"/>
      <c r="E14" s="222">
        <f>DESTINO!G14/DESTINO!$B14*100</f>
        <v>65.230034129692825</v>
      </c>
      <c r="F14" s="222">
        <f>DESTINO!H14/DESTINO!$B14*100</f>
        <v>61.522866894197968</v>
      </c>
    </row>
    <row r="15" spans="1:11" ht="24.6" customHeight="1" x14ac:dyDescent="0.2">
      <c r="A15" s="284" t="s">
        <v>51</v>
      </c>
      <c r="B15" s="56">
        <f>DESTINO!D15/DESTINO!$B15*100</f>
        <v>27.041877041877044</v>
      </c>
      <c r="C15" s="56">
        <f>DESTINO!E15/DESTINO!$B15*100</f>
        <v>0.29700029700029701</v>
      </c>
      <c r="D15" s="56"/>
      <c r="E15" s="56">
        <f>DESTINO!G15/DESTINO!$B15*100</f>
        <v>72.958122958122956</v>
      </c>
      <c r="F15" s="56">
        <f>DESTINO!H15/DESTINO!$B15*100</f>
        <v>68.933768933768931</v>
      </c>
      <c r="H15" s="60"/>
    </row>
    <row r="16" spans="1:11" ht="24.6" customHeight="1" x14ac:dyDescent="0.2">
      <c r="A16" s="284" t="s">
        <v>79</v>
      </c>
      <c r="B16" s="56">
        <f>DESTINO!D16/DESTINO!$B16*100</f>
        <v>33.648170011806378</v>
      </c>
      <c r="C16" s="56">
        <f>DESTINO!E16/DESTINO!$B16*100</f>
        <v>0.49849140758231669</v>
      </c>
      <c r="D16" s="56"/>
      <c r="E16" s="56">
        <f>DESTINO!G16/DESTINO!$B16*100</f>
        <v>66.351829988193629</v>
      </c>
      <c r="F16" s="56">
        <f>DESTINO!H16/DESTINO!$B16*100</f>
        <v>57.654466745375842</v>
      </c>
      <c r="H16" s="61"/>
    </row>
    <row r="17" spans="1:10" ht="24.6" customHeight="1" x14ac:dyDescent="0.2">
      <c r="A17" s="284" t="s">
        <v>5</v>
      </c>
      <c r="B17" s="56">
        <f>DESTINO!D17/DESTINO!$B17*100</f>
        <v>40.170827163105557</v>
      </c>
      <c r="C17" s="56">
        <f>DESTINO!E17/DESTINO!$B17*100</f>
        <v>1.3750793314998944</v>
      </c>
      <c r="D17" s="56"/>
      <c r="E17" s="56">
        <f>DESTINO!G17/DESTINO!$B17*100</f>
        <v>59.829172836894443</v>
      </c>
      <c r="F17" s="56">
        <f>DESTINO!H17/DESTINO!$B17*100</f>
        <v>55.196213243071725</v>
      </c>
      <c r="H17" s="62"/>
    </row>
    <row r="18" spans="1:10" ht="24.6" customHeight="1" x14ac:dyDescent="0.2">
      <c r="A18" s="284" t="s">
        <v>80</v>
      </c>
      <c r="B18" s="56">
        <f>DESTINO!D18/DESTINO!$B18*100</f>
        <v>44.592809977989724</v>
      </c>
      <c r="C18" s="56">
        <f>DESTINO!E18/DESTINO!$B18*100</f>
        <v>0.46955245781364635</v>
      </c>
      <c r="D18" s="56"/>
      <c r="E18" s="56">
        <f>DESTINO!G18/DESTINO!$B18*100</f>
        <v>55.407190022010276</v>
      </c>
      <c r="F18" s="56">
        <f>DESTINO!H18/DESTINO!$B18*100</f>
        <v>49.200293470286134</v>
      </c>
      <c r="H18" s="62"/>
    </row>
    <row r="19" spans="1:10" ht="24.6" customHeight="1" x14ac:dyDescent="0.2">
      <c r="A19" s="284" t="s">
        <v>52</v>
      </c>
      <c r="B19" s="56">
        <f>DESTINO!D19/DESTINO!$B19*100</f>
        <v>42.273758507688434</v>
      </c>
      <c r="C19" s="56">
        <f>DESTINO!E19/DESTINO!$B19*100</f>
        <v>1.1091504915553316</v>
      </c>
      <c r="D19" s="56"/>
      <c r="E19" s="56">
        <f>DESTINO!G19/DESTINO!$B19*100</f>
        <v>57.726241492311573</v>
      </c>
      <c r="F19" s="56">
        <f>DESTINO!H19/DESTINO!$B19*100</f>
        <v>54.297958154776914</v>
      </c>
      <c r="H19" s="62"/>
    </row>
    <row r="20" spans="1:10" ht="24.6" customHeight="1" x14ac:dyDescent="0.2">
      <c r="A20" s="284" t="s">
        <v>53</v>
      </c>
      <c r="B20" s="56">
        <f>DESTINO!D20/DESTINO!$B20*100</f>
        <v>33.170445660672399</v>
      </c>
      <c r="C20" s="56">
        <f>DESTINO!E20/DESTINO!$B20*100</f>
        <v>1.2118842845973417</v>
      </c>
      <c r="D20" s="56"/>
      <c r="E20" s="56">
        <f>DESTINO!G20/DESTINO!$B20*100</f>
        <v>66.829554339327601</v>
      </c>
      <c r="F20" s="56">
        <f>DESTINO!H20/DESTINO!$B20*100</f>
        <v>64.698983580922601</v>
      </c>
      <c r="H20" s="62"/>
    </row>
    <row r="21" spans="1:10" ht="24.6" customHeight="1" x14ac:dyDescent="0.2">
      <c r="A21" s="284" t="s">
        <v>54</v>
      </c>
      <c r="B21" s="56">
        <f>DESTINO!D21/DESTINO!$B21*100</f>
        <v>39.540301289020036</v>
      </c>
      <c r="C21" s="56">
        <f>DESTINO!E21/DESTINO!$B21*100</f>
        <v>0.62121447429725118</v>
      </c>
      <c r="D21" s="56"/>
      <c r="E21" s="56">
        <f>DESTINO!G21/DESTINO!$B21*100</f>
        <v>60.459698710979971</v>
      </c>
      <c r="F21" s="56">
        <f>DESTINO!H21/DESTINO!$B21*100</f>
        <v>56.033545581612053</v>
      </c>
      <c r="H21" s="62"/>
    </row>
    <row r="22" spans="1:10" ht="24.6" customHeight="1" x14ac:dyDescent="0.2">
      <c r="A22" s="284" t="s">
        <v>157</v>
      </c>
      <c r="B22" s="56">
        <f>DESTINO!D22/DESTINO!$B22*100</f>
        <v>25.544487590747934</v>
      </c>
      <c r="C22" s="56">
        <f>DESTINO!E22/DESTINO!$B22*100</f>
        <v>1.2493668748944793</v>
      </c>
      <c r="D22" s="56"/>
      <c r="E22" s="56">
        <f>DESTINO!G22/DESTINO!$B22*100</f>
        <v>74.45551240925208</v>
      </c>
      <c r="F22" s="56">
        <f>DESTINO!H22/DESTINO!$B22*100</f>
        <v>70.40351173391862</v>
      </c>
      <c r="H22" s="62"/>
    </row>
    <row r="23" spans="1:10" ht="24.6" customHeight="1" x14ac:dyDescent="0.2">
      <c r="A23" s="284" t="s">
        <v>67</v>
      </c>
      <c r="B23" s="56">
        <f>DESTINO!D23/DESTINO!$B23*100</f>
        <v>38.523610280932459</v>
      </c>
      <c r="C23" s="56">
        <f>DESTINO!E23/DESTINO!$B23*100</f>
        <v>0.55289898386132696</v>
      </c>
      <c r="D23" s="56"/>
      <c r="E23" s="56">
        <f>DESTINO!G23/DESTINO!$B23*100</f>
        <v>61.476389719067534</v>
      </c>
      <c r="F23" s="56">
        <f>DESTINO!H23/DESTINO!$B23*100</f>
        <v>56.69456066945606</v>
      </c>
      <c r="H23" s="63"/>
    </row>
    <row r="24" spans="1:10" ht="24.6" customHeight="1" x14ac:dyDescent="0.2">
      <c r="A24" s="284" t="s">
        <v>73</v>
      </c>
      <c r="B24" s="56">
        <f>DESTINO!D24/DESTINO!$B24*100</f>
        <v>25.942218523362264</v>
      </c>
      <c r="C24" s="56">
        <f>DESTINO!E24/DESTINO!$B24*100</f>
        <v>2.2946141956961124</v>
      </c>
      <c r="D24" s="56"/>
      <c r="E24" s="56">
        <f>DESTINO!G24/DESTINO!$B24*100</f>
        <v>74.057781476637743</v>
      </c>
      <c r="F24" s="56">
        <f>DESTINO!H24/DESTINO!$B24*100</f>
        <v>71.905837593627396</v>
      </c>
    </row>
    <row r="25" spans="1:10" ht="24.6" customHeight="1" x14ac:dyDescent="0.2">
      <c r="A25" s="284" t="s">
        <v>55</v>
      </c>
      <c r="B25" s="56">
        <f>DESTINO!D25/DESTINO!$B25*100</f>
        <v>25.234374999999996</v>
      </c>
      <c r="C25" s="56">
        <f>DESTINO!E25/DESTINO!$B25*100</f>
        <v>1.484375</v>
      </c>
      <c r="D25" s="56"/>
      <c r="E25" s="56">
        <f>DESTINO!G25/DESTINO!$B25*100</f>
        <v>74.765625</v>
      </c>
      <c r="F25" s="56">
        <f>DESTINO!H25/DESTINO!$B25*100</f>
        <v>73.3984375</v>
      </c>
    </row>
    <row r="26" spans="1:10" ht="24.6" customHeight="1" x14ac:dyDescent="0.2">
      <c r="A26" s="284" t="s">
        <v>56</v>
      </c>
      <c r="B26" s="56">
        <f>DESTINO!D26/DESTINO!$B26*100</f>
        <v>38.07064994672568</v>
      </c>
      <c r="C26" s="56">
        <f>DESTINO!E26/DESTINO!$B26*100</f>
        <v>0.92615359396770769</v>
      </c>
      <c r="D26" s="56"/>
      <c r="E26" s="56">
        <f>DESTINO!G26/DESTINO!$B26*100</f>
        <v>61.929350053274327</v>
      </c>
      <c r="F26" s="56">
        <f>DESTINO!H26/DESTINO!$B26*100</f>
        <v>59.814769281206459</v>
      </c>
    </row>
    <row r="27" spans="1:10" ht="24.6" customHeight="1" x14ac:dyDescent="0.2">
      <c r="A27" s="284" t="s">
        <v>57</v>
      </c>
      <c r="B27" s="56">
        <f>DESTINO!D27/DESTINO!$B27*100</f>
        <v>21.234147850293848</v>
      </c>
      <c r="C27" s="56">
        <f>DESTINO!E27/DESTINO!$B27*100</f>
        <v>1.5620167027528611</v>
      </c>
      <c r="D27" s="56"/>
      <c r="E27" s="56">
        <f>DESTINO!G27/DESTINO!$B27*100</f>
        <v>78.765852149706149</v>
      </c>
      <c r="F27" s="56">
        <f>DESTINO!H27/DESTINO!$B27*100</f>
        <v>76.708939065883072</v>
      </c>
    </row>
    <row r="28" spans="1:10" ht="24.6" customHeight="1" x14ac:dyDescent="0.2">
      <c r="A28" s="284" t="s">
        <v>58</v>
      </c>
      <c r="B28" s="56">
        <f>DESTINO!D28/DESTINO!$B28*100</f>
        <v>27.271688192936335</v>
      </c>
      <c r="C28" s="56">
        <f>DESTINO!E28/DESTINO!$B28*100</f>
        <v>2.3088352954623388</v>
      </c>
      <c r="D28" s="56"/>
      <c r="E28" s="56">
        <f>DESTINO!G28/DESTINO!$B28*100</f>
        <v>72.728311807063662</v>
      </c>
      <c r="F28" s="56">
        <f>DESTINO!H28/DESTINO!$B28*100</f>
        <v>71.516744770830968</v>
      </c>
    </row>
    <row r="29" spans="1:10" ht="24.6" customHeight="1" x14ac:dyDescent="0.2">
      <c r="A29" s="284" t="s">
        <v>59</v>
      </c>
      <c r="B29" s="56">
        <f>DESTINO!D29/DESTINO!$B29*100</f>
        <v>22.712026832774317</v>
      </c>
      <c r="C29" s="56">
        <f>DESTINO!E29/DESTINO!$B29*100</f>
        <v>1.4374700527072353</v>
      </c>
      <c r="D29" s="56"/>
      <c r="E29" s="56">
        <f>DESTINO!G29/DESTINO!$B29*100</f>
        <v>77.287973167225672</v>
      </c>
      <c r="F29" s="56">
        <f>DESTINO!H29/DESTINO!$B29*100</f>
        <v>75.970292285577372</v>
      </c>
    </row>
    <row r="30" spans="1:10" ht="24.6" customHeight="1" x14ac:dyDescent="0.2">
      <c r="A30" s="57" t="s">
        <v>60</v>
      </c>
      <c r="B30" s="56">
        <f>DESTINO!D30/DESTINO!$B30*100</f>
        <v>36.046511627906973</v>
      </c>
      <c r="C30" s="56">
        <f>DESTINO!E30/DESTINO!$B30*100</f>
        <v>0.83056478405315604</v>
      </c>
      <c r="D30" s="56"/>
      <c r="E30" s="56">
        <f>DESTINO!G30/DESTINO!$B30*100</f>
        <v>63.953488372093013</v>
      </c>
      <c r="F30" s="56">
        <f>DESTINO!H30/DESTINO!$B30*100</f>
        <v>59.966777408637874</v>
      </c>
      <c r="G30" s="2"/>
      <c r="H30" s="2"/>
      <c r="I30" s="2"/>
      <c r="J30" s="2"/>
    </row>
    <row r="31" spans="1:10" ht="5.0999999999999996" customHeight="1" x14ac:dyDescent="0.2">
      <c r="A31" s="185"/>
      <c r="B31" s="186"/>
      <c r="C31" s="186"/>
      <c r="D31" s="186"/>
      <c r="E31" s="186"/>
      <c r="F31" s="186"/>
      <c r="G31" s="2"/>
      <c r="H31" s="2"/>
      <c r="I31" s="2"/>
      <c r="J31" s="2"/>
    </row>
    <row r="32" spans="1:10" ht="13.5" customHeight="1" x14ac:dyDescent="0.2">
      <c r="A32" s="27" t="s">
        <v>117</v>
      </c>
      <c r="B32" s="64"/>
      <c r="C32" s="64"/>
      <c r="D32" s="64"/>
      <c r="E32" s="64"/>
      <c r="F32" s="64"/>
      <c r="G32" s="2"/>
      <c r="H32" s="2"/>
      <c r="I32" s="2"/>
      <c r="J32" s="2"/>
    </row>
    <row r="33" spans="1:10" ht="84.95" customHeight="1" x14ac:dyDescent="0.2">
      <c r="A33" s="57"/>
      <c r="B33" s="7"/>
      <c r="C33" s="7"/>
      <c r="D33" s="7"/>
      <c r="E33" s="2"/>
      <c r="F33" s="2"/>
      <c r="G33" s="2"/>
      <c r="H33" s="2"/>
      <c r="I33" s="2"/>
      <c r="J33" s="2"/>
    </row>
    <row r="34" spans="1:10" x14ac:dyDescent="0.2">
      <c r="A34" s="65"/>
      <c r="B34" s="66"/>
      <c r="C34" s="66"/>
      <c r="D34" s="66"/>
      <c r="E34" s="66"/>
      <c r="F34" s="66"/>
    </row>
    <row r="36" spans="1:10" x14ac:dyDescent="0.2">
      <c r="B36" s="301"/>
      <c r="C36" s="301"/>
      <c r="D36" s="227"/>
    </row>
  </sheetData>
  <mergeCells count="3">
    <mergeCell ref="B36:C36"/>
    <mergeCell ref="E9:F9"/>
    <mergeCell ref="B9:C9"/>
  </mergeCells>
  <phoneticPr fontId="3" type="noConversion"/>
  <printOptions horizontalCentered="1"/>
  <pageMargins left="0.59055118110236227" right="0.59055118110236227" top="0.59055118110236227" bottom="0.59055118110236227" header="0.59055118110236227" footer="0.59055118110236227"/>
  <pageSetup paperSize="119" firstPageNumber="9" orientation="portrait" r:id="rId1"/>
  <headerFooter alignWithMargins="0">
    <oddFooter>&amp;R&amp;9 2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44"/>
  <sheetViews>
    <sheetView showGridLines="0" zoomScaleNormal="100" workbookViewId="0">
      <selection activeCell="A4" sqref="A4"/>
    </sheetView>
  </sheetViews>
  <sheetFormatPr baseColWidth="10" defaultRowHeight="12.75" x14ac:dyDescent="0.2"/>
  <cols>
    <col min="1" max="1" width="38" customWidth="1"/>
    <col min="2" max="5" width="14.140625" style="113" customWidth="1"/>
  </cols>
  <sheetData>
    <row r="1" spans="1:9" s="82" customFormat="1" ht="30" customHeight="1" x14ac:dyDescent="0.25">
      <c r="B1" s="68"/>
      <c r="C1" s="68"/>
      <c r="D1" s="110"/>
      <c r="E1" s="141" t="s">
        <v>148</v>
      </c>
      <c r="H1" s="79"/>
      <c r="I1" s="79"/>
    </row>
    <row r="2" spans="1:9" s="6" customFormat="1" ht="5.0999999999999996" customHeight="1" x14ac:dyDescent="0.2">
      <c r="A2" s="175"/>
      <c r="B2" s="176"/>
      <c r="C2" s="176"/>
      <c r="D2" s="176"/>
      <c r="E2" s="191"/>
      <c r="F2" s="25"/>
      <c r="G2" s="25"/>
      <c r="H2" s="25"/>
      <c r="I2" s="25"/>
    </row>
    <row r="3" spans="1:9" s="6" customFormat="1" ht="5.0999999999999996" customHeight="1" x14ac:dyDescent="0.2">
      <c r="A3" s="3"/>
      <c r="B3" s="174"/>
      <c r="C3" s="174"/>
      <c r="D3" s="174"/>
      <c r="E3" s="111"/>
      <c r="F3" s="25"/>
      <c r="G3" s="25"/>
      <c r="H3" s="25"/>
      <c r="I3" s="25"/>
    </row>
    <row r="4" spans="1:9" s="75" customFormat="1" ht="15" customHeight="1" x14ac:dyDescent="0.2">
      <c r="A4" s="148" t="s">
        <v>122</v>
      </c>
      <c r="B4" s="105"/>
      <c r="C4" s="105"/>
      <c r="D4" s="105"/>
      <c r="E4" s="112"/>
    </row>
    <row r="5" spans="1:9" s="75" customFormat="1" ht="15" customHeight="1" x14ac:dyDescent="0.2">
      <c r="A5" s="69"/>
      <c r="B5" s="105"/>
      <c r="C5" s="105"/>
      <c r="D5" s="105"/>
      <c r="E5" s="208" t="s">
        <v>62</v>
      </c>
      <c r="F5" s="27"/>
    </row>
    <row r="6" spans="1:9" s="75" customFormat="1" ht="4.9000000000000004" customHeight="1" x14ac:dyDescent="0.2">
      <c r="A6" s="69"/>
      <c r="B6" s="105"/>
      <c r="C6" s="105"/>
      <c r="D6" s="105"/>
      <c r="E6" s="194"/>
      <c r="F6" s="285"/>
      <c r="G6" s="285"/>
    </row>
    <row r="7" spans="1:9" ht="4.9000000000000004" customHeight="1" x14ac:dyDescent="0.2">
      <c r="A7" s="192"/>
      <c r="B7" s="193"/>
      <c r="C7" s="193"/>
      <c r="D7" s="193"/>
      <c r="E7" s="193"/>
    </row>
    <row r="8" spans="1:9" s="114" customFormat="1" ht="24" x14ac:dyDescent="0.2">
      <c r="A8" s="196" t="s">
        <v>87</v>
      </c>
      <c r="B8" s="197">
        <v>2022</v>
      </c>
      <c r="C8" s="197">
        <v>2023</v>
      </c>
      <c r="D8" s="198" t="s">
        <v>93</v>
      </c>
      <c r="E8" s="197" t="s">
        <v>88</v>
      </c>
    </row>
    <row r="9" spans="1:9" s="114" customFormat="1" ht="4.9000000000000004" hidden="1" customHeight="1" x14ac:dyDescent="0.2">
      <c r="A9" s="9"/>
      <c r="B9" s="55"/>
      <c r="C9" s="55"/>
      <c r="D9" s="195"/>
      <c r="E9" s="55"/>
    </row>
    <row r="10" spans="1:9" ht="5.25" customHeight="1" x14ac:dyDescent="0.2">
      <c r="A10" s="1"/>
      <c r="B10" s="30"/>
      <c r="C10" s="30"/>
      <c r="D10" s="30"/>
      <c r="E10" s="30"/>
    </row>
    <row r="11" spans="1:9" s="114" customFormat="1" ht="17.100000000000001" customHeight="1" x14ac:dyDescent="0.2">
      <c r="A11" s="196" t="s">
        <v>89</v>
      </c>
      <c r="B11" s="223">
        <f>B13+B18</f>
        <v>18322.800000000003</v>
      </c>
      <c r="C11" s="223">
        <v>19825</v>
      </c>
      <c r="D11" s="223">
        <f t="shared" ref="D11:D16" si="0">C11-B11</f>
        <v>1502.1999999999971</v>
      </c>
      <c r="E11" s="223">
        <f>C11/B11*100</f>
        <v>108.19852860916453</v>
      </c>
    </row>
    <row r="12" spans="1:9" ht="3.75" customHeight="1" x14ac:dyDescent="0.2">
      <c r="A12" s="1"/>
      <c r="B12" s="52"/>
      <c r="C12" s="52"/>
      <c r="D12" s="276">
        <f t="shared" si="0"/>
        <v>0</v>
      </c>
      <c r="E12" s="115"/>
    </row>
    <row r="13" spans="1:9" s="114" customFormat="1" x14ac:dyDescent="0.2">
      <c r="A13" s="196" t="s">
        <v>131</v>
      </c>
      <c r="B13" s="223">
        <f>B14+B15+B16</f>
        <v>15732.100000000002</v>
      </c>
      <c r="C13" s="223">
        <f>C14+C15+C16</f>
        <v>15331.1</v>
      </c>
      <c r="D13" s="223">
        <f t="shared" si="0"/>
        <v>-401.00000000000182</v>
      </c>
      <c r="E13" s="223">
        <f t="shared" ref="E13:E16" si="1">C13/B13*100</f>
        <v>97.451071376357874</v>
      </c>
      <c r="G13" s="115"/>
      <c r="H13" s="115"/>
      <c r="I13" s="115"/>
    </row>
    <row r="14" spans="1:9" x14ac:dyDescent="0.2">
      <c r="A14" s="1" t="s">
        <v>128</v>
      </c>
      <c r="B14" s="52">
        <v>15027.7</v>
      </c>
      <c r="C14" s="52">
        <v>14714.1</v>
      </c>
      <c r="D14" s="52">
        <f t="shared" si="0"/>
        <v>-313.60000000000036</v>
      </c>
      <c r="E14" s="52">
        <f t="shared" si="1"/>
        <v>97.913186981374395</v>
      </c>
      <c r="G14" s="52"/>
      <c r="H14" s="52"/>
      <c r="I14" s="52"/>
    </row>
    <row r="15" spans="1:9" x14ac:dyDescent="0.2">
      <c r="A15" s="1" t="s">
        <v>129</v>
      </c>
      <c r="B15" s="52">
        <v>588.70000000000005</v>
      </c>
      <c r="C15" s="52">
        <v>458</v>
      </c>
      <c r="D15" s="52">
        <f t="shared" si="0"/>
        <v>-130.70000000000005</v>
      </c>
      <c r="E15" s="52">
        <f t="shared" si="1"/>
        <v>77.79853915406828</v>
      </c>
      <c r="G15" s="52"/>
      <c r="H15" s="52"/>
      <c r="I15" s="52"/>
    </row>
    <row r="16" spans="1:9" x14ac:dyDescent="0.2">
      <c r="A16" s="1" t="s">
        <v>130</v>
      </c>
      <c r="B16" s="52">
        <v>115.7</v>
      </c>
      <c r="C16" s="52">
        <v>159</v>
      </c>
      <c r="D16" s="52">
        <f t="shared" si="0"/>
        <v>43.3</v>
      </c>
      <c r="E16" s="52">
        <f t="shared" si="1"/>
        <v>137.42437337942957</v>
      </c>
      <c r="G16" s="52"/>
      <c r="H16" s="52"/>
      <c r="I16" s="52"/>
    </row>
    <row r="17" spans="1:9" ht="5.25" customHeight="1" x14ac:dyDescent="0.2">
      <c r="A17" s="1"/>
      <c r="B17" s="52"/>
      <c r="C17" s="52"/>
      <c r="D17" s="52"/>
      <c r="E17" s="52"/>
      <c r="G17" s="52"/>
      <c r="H17" s="52"/>
      <c r="I17" s="52"/>
    </row>
    <row r="18" spans="1:9" s="114" customFormat="1" x14ac:dyDescent="0.2">
      <c r="A18" s="196" t="s">
        <v>140</v>
      </c>
      <c r="B18" s="223">
        <f>B19</f>
        <v>2590.6999999999998</v>
      </c>
      <c r="C18" s="223">
        <f>C19</f>
        <v>4493.8334000000004</v>
      </c>
      <c r="D18" s="223">
        <f>C18-B18</f>
        <v>1903.1334000000006</v>
      </c>
      <c r="E18" s="223">
        <f>C18/B18*100</f>
        <v>173.46019994596057</v>
      </c>
      <c r="G18" s="115"/>
      <c r="H18" s="115"/>
      <c r="I18" s="115"/>
    </row>
    <row r="19" spans="1:9" x14ac:dyDescent="0.2">
      <c r="A19" s="1" t="s">
        <v>134</v>
      </c>
      <c r="B19" s="52">
        <v>2590.6999999999998</v>
      </c>
      <c r="C19" s="52">
        <f>[4]BADIC2023!$C$22/1000</f>
        <v>4493.8334000000004</v>
      </c>
      <c r="D19" s="52">
        <f>C19-B19</f>
        <v>1903.1334000000006</v>
      </c>
      <c r="E19" s="52">
        <f>C19/B19*100</f>
        <v>173.46019994596057</v>
      </c>
      <c r="G19" s="52"/>
      <c r="H19" s="52"/>
      <c r="I19" s="52"/>
    </row>
    <row r="20" spans="1:9" ht="4.9000000000000004" customHeight="1" x14ac:dyDescent="0.2">
      <c r="A20" s="2"/>
      <c r="B20" s="53"/>
      <c r="C20" s="53"/>
      <c r="D20" s="53"/>
      <c r="E20" s="53"/>
    </row>
    <row r="21" spans="1:9" ht="4.9000000000000004" customHeight="1" x14ac:dyDescent="0.2">
      <c r="A21" s="2"/>
      <c r="B21" s="53"/>
      <c r="C21" s="53"/>
      <c r="D21" s="53"/>
      <c r="E21" s="53"/>
    </row>
    <row r="22" spans="1:9" s="114" customFormat="1" ht="17.100000000000001" customHeight="1" x14ac:dyDescent="0.2">
      <c r="A22" s="196" t="s">
        <v>90</v>
      </c>
      <c r="B22" s="223">
        <f>B25+B34+B39</f>
        <v>18322.800000000003</v>
      </c>
      <c r="C22" s="223">
        <f>C25+C34+C39</f>
        <v>19825</v>
      </c>
      <c r="D22" s="223">
        <f>C22-B22</f>
        <v>1502.1999999999971</v>
      </c>
      <c r="E22" s="223">
        <f>C22/B22*100</f>
        <v>108.19852860916453</v>
      </c>
    </row>
    <row r="23" spans="1:9" s="114" customFormat="1" ht="4.9000000000000004" customHeight="1" x14ac:dyDescent="0.2">
      <c r="A23" s="9"/>
      <c r="B23" s="199"/>
      <c r="C23" s="199"/>
      <c r="D23" s="199"/>
      <c r="E23" s="199"/>
    </row>
    <row r="24" spans="1:9" ht="4.9000000000000004" customHeight="1" x14ac:dyDescent="0.2">
      <c r="A24" s="1"/>
      <c r="B24" s="52"/>
      <c r="C24" s="52"/>
      <c r="D24" s="52"/>
      <c r="E24" s="52"/>
    </row>
    <row r="25" spans="1:9" s="114" customFormat="1" x14ac:dyDescent="0.2">
      <c r="A25" s="196" t="s">
        <v>141</v>
      </c>
      <c r="B25" s="223">
        <f>B26+B30</f>
        <v>14862.6</v>
      </c>
      <c r="C25" s="223">
        <f>C26+C30</f>
        <v>16051.326617999999</v>
      </c>
      <c r="D25" s="223">
        <f t="shared" ref="D25:D32" si="2">C25-B25</f>
        <v>1188.7266179999988</v>
      </c>
      <c r="E25" s="224">
        <f t="shared" ref="E25:E32" si="3">C25/B25*100</f>
        <v>107.99810677808728</v>
      </c>
    </row>
    <row r="26" spans="1:9" x14ac:dyDescent="0.2">
      <c r="A26" s="1" t="s">
        <v>132</v>
      </c>
      <c r="B26" s="52">
        <f>B27+B28+B29</f>
        <v>5971.5</v>
      </c>
      <c r="C26" s="52">
        <f>C27+C28+C29</f>
        <v>6446.5682040000002</v>
      </c>
      <c r="D26" s="52">
        <f t="shared" si="2"/>
        <v>475.06820400000015</v>
      </c>
      <c r="E26" s="52">
        <f t="shared" si="3"/>
        <v>107.95559246420498</v>
      </c>
    </row>
    <row r="27" spans="1:9" x14ac:dyDescent="0.2">
      <c r="A27" s="1" t="s">
        <v>133</v>
      </c>
      <c r="B27" s="52">
        <v>4205</v>
      </c>
      <c r="C27" s="52">
        <f>[4]BADIC2023!$C$28/1000</f>
        <v>4859.9110000000001</v>
      </c>
      <c r="D27" s="52">
        <f t="shared" si="2"/>
        <v>654.91100000000006</v>
      </c>
      <c r="E27" s="52">
        <f t="shared" si="3"/>
        <v>115.57457788347205</v>
      </c>
    </row>
    <row r="28" spans="1:9" x14ac:dyDescent="0.2">
      <c r="A28" s="1" t="s">
        <v>135</v>
      </c>
      <c r="B28" s="52">
        <v>176.3</v>
      </c>
      <c r="C28" s="52">
        <f>[4]BADIC2023!$C$29/1000</f>
        <v>177.16590000000002</v>
      </c>
      <c r="D28" s="52">
        <f t="shared" si="2"/>
        <v>0.86590000000001055</v>
      </c>
      <c r="E28" s="52">
        <f t="shared" si="3"/>
        <v>100.49115144639819</v>
      </c>
    </row>
    <row r="29" spans="1:9" x14ac:dyDescent="0.2">
      <c r="A29" s="1" t="s">
        <v>136</v>
      </c>
      <c r="B29" s="52">
        <v>1590.2</v>
      </c>
      <c r="C29" s="52">
        <f>[4]BADIC2023!$C$30/1000</f>
        <v>1409.4913039999999</v>
      </c>
      <c r="D29" s="52">
        <f t="shared" si="2"/>
        <v>-180.70869600000015</v>
      </c>
      <c r="E29" s="52">
        <f t="shared" si="3"/>
        <v>88.63610262860017</v>
      </c>
    </row>
    <row r="30" spans="1:9" x14ac:dyDescent="0.2">
      <c r="A30" s="1" t="s">
        <v>137</v>
      </c>
      <c r="B30" s="52">
        <f>B31+B32</f>
        <v>8891.1</v>
      </c>
      <c r="C30" s="52">
        <f>C31+C32</f>
        <v>9604.7584139999981</v>
      </c>
      <c r="D30" s="52">
        <f t="shared" si="2"/>
        <v>713.65841399999772</v>
      </c>
      <c r="E30" s="52">
        <f t="shared" si="3"/>
        <v>108.02666052569421</v>
      </c>
    </row>
    <row r="31" spans="1:9" x14ac:dyDescent="0.2">
      <c r="A31" s="1" t="s">
        <v>142</v>
      </c>
      <c r="B31" s="52">
        <v>8056.5</v>
      </c>
      <c r="C31" s="52">
        <f>[4]BADIC2023!$C$34/1000</f>
        <v>9038.2854100000004</v>
      </c>
      <c r="D31" s="52">
        <f t="shared" si="2"/>
        <v>981.78541000000041</v>
      </c>
      <c r="E31" s="52">
        <f t="shared" si="3"/>
        <v>112.18625221870539</v>
      </c>
    </row>
    <row r="32" spans="1:9" x14ac:dyDescent="0.2">
      <c r="A32" s="1" t="s">
        <v>143</v>
      </c>
      <c r="B32" s="52">
        <v>834.6</v>
      </c>
      <c r="C32" s="52">
        <f>[4]BADIC2023!$C$33/1000</f>
        <v>566.47300399999688</v>
      </c>
      <c r="D32" s="52">
        <f t="shared" si="2"/>
        <v>-268.12699600000315</v>
      </c>
      <c r="E32" s="52">
        <f t="shared" si="3"/>
        <v>67.873592619218414</v>
      </c>
    </row>
    <row r="33" spans="1:5" ht="6" customHeight="1" x14ac:dyDescent="0.2">
      <c r="A33" s="1"/>
      <c r="B33" s="52"/>
      <c r="C33" s="52"/>
      <c r="D33" s="52"/>
      <c r="E33" s="52"/>
    </row>
    <row r="34" spans="1:5" s="114" customFormat="1" x14ac:dyDescent="0.2">
      <c r="A34" s="196" t="s">
        <v>91</v>
      </c>
      <c r="B34" s="223">
        <f>B35+B36</f>
        <v>3427.66</v>
      </c>
      <c r="C34" s="223">
        <f>C35+C36</f>
        <v>3716.5011509999995</v>
      </c>
      <c r="D34" s="223">
        <f>C34-B34</f>
        <v>288.84115099999963</v>
      </c>
      <c r="E34" s="223">
        <f>C34/B34*100</f>
        <v>108.42677368817209</v>
      </c>
    </row>
    <row r="35" spans="1:5" x14ac:dyDescent="0.2">
      <c r="A35" s="1" t="s">
        <v>138</v>
      </c>
      <c r="B35" s="52">
        <v>568.12</v>
      </c>
      <c r="C35" s="52">
        <f>[4]BADIC2023!C38/1000</f>
        <v>635.91715499999998</v>
      </c>
      <c r="D35" s="52">
        <f>C35-B35</f>
        <v>67.797154999999975</v>
      </c>
      <c r="E35" s="52">
        <f>C35/B35*100</f>
        <v>111.9335976554249</v>
      </c>
    </row>
    <row r="36" spans="1:5" x14ac:dyDescent="0.2">
      <c r="A36" s="1" t="s">
        <v>139</v>
      </c>
      <c r="B36" s="52">
        <v>2859.54</v>
      </c>
      <c r="C36" s="52">
        <f>[4]BADIC2023!C39/1000</f>
        <v>3080.5839959999994</v>
      </c>
      <c r="D36" s="52">
        <f>C36-B36</f>
        <v>221.04399599999942</v>
      </c>
      <c r="E36" s="52">
        <f>C36/B36*100</f>
        <v>107.73005434440503</v>
      </c>
    </row>
    <row r="37" spans="1:5" ht="4.9000000000000004" customHeight="1" x14ac:dyDescent="0.2">
      <c r="A37" s="2"/>
      <c r="B37" s="53"/>
      <c r="C37" s="53"/>
      <c r="D37" s="53"/>
      <c r="E37" s="53"/>
    </row>
    <row r="38" spans="1:5" ht="3" customHeight="1" x14ac:dyDescent="0.2">
      <c r="A38" s="2"/>
      <c r="B38" s="22"/>
      <c r="C38" s="22"/>
      <c r="D38" s="22"/>
      <c r="E38" s="22"/>
    </row>
    <row r="39" spans="1:5" s="114" customFormat="1" x14ac:dyDescent="0.2">
      <c r="A39" s="225" t="s">
        <v>92</v>
      </c>
      <c r="B39" s="226">
        <f>B11-B25-B34</f>
        <v>32.540000000002692</v>
      </c>
      <c r="C39" s="226">
        <f>C11-C25-C34</f>
        <v>57.172231000001375</v>
      </c>
      <c r="D39" s="226">
        <f>C39-B39</f>
        <v>24.632230999998683</v>
      </c>
      <c r="E39" s="226">
        <f>C39/B39*100</f>
        <v>175.69831284571802</v>
      </c>
    </row>
    <row r="40" spans="1:5" ht="1.5" customHeight="1" x14ac:dyDescent="0.2">
      <c r="A40" s="192"/>
      <c r="B40" s="200"/>
      <c r="C40" s="200"/>
      <c r="D40" s="200"/>
      <c r="E40" s="200"/>
    </row>
    <row r="41" spans="1:5" ht="13.5" customHeight="1" x14ac:dyDescent="0.2">
      <c r="A41" s="1" t="s">
        <v>155</v>
      </c>
    </row>
    <row r="42" spans="1:5" ht="16.5" customHeight="1" x14ac:dyDescent="0.2">
      <c r="A42" s="255"/>
    </row>
    <row r="43" spans="1:5" ht="13.5" customHeight="1" x14ac:dyDescent="0.2">
      <c r="A43" s="35"/>
    </row>
    <row r="44" spans="1:5" ht="11.25" customHeight="1" x14ac:dyDescent="0.2">
      <c r="A44" s="256"/>
    </row>
  </sheetData>
  <mergeCells count="1">
    <mergeCell ref="F6:G6"/>
  </mergeCells>
  <printOptions horizontalCentered="1"/>
  <pageMargins left="0.59055118110236227" right="0.59055118110236227" top="0.59055118110236227" bottom="0.59055118110236227" header="0.59055118110236227" footer="0.59055118110236227"/>
  <pageSetup paperSize="119" orientation="portrait" r:id="rId1"/>
  <headerFooter alignWithMargins="0">
    <oddFooter>&amp;R&amp;9 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GTIPOT</vt:lpstr>
      <vt:lpstr>GEPP1</vt:lpstr>
      <vt:lpstr>DPGFP</vt:lpstr>
      <vt:lpstr>GGEPP</vt:lpstr>
      <vt:lpstr>ENUMGE</vt:lpstr>
      <vt:lpstr>PTIG</vt:lpstr>
      <vt:lpstr>DESTINO</vt:lpstr>
      <vt:lpstr>DCFPP</vt:lpstr>
      <vt:lpstr>BALANCE</vt:lpstr>
      <vt:lpstr>RENOVABILIDAD</vt:lpstr>
      <vt:lpstr>BALANCE!Área_de_impresión</vt:lpstr>
      <vt:lpstr>DCFPP!Área_de_impresión</vt:lpstr>
      <vt:lpstr>DESTINO!Área_de_impresión</vt:lpstr>
      <vt:lpstr>DPGFP!Área_de_impresión</vt:lpstr>
      <vt:lpstr>ENUMGE!Área_de_impresión</vt:lpstr>
      <vt:lpstr>GEPP1!Área_de_impresión</vt:lpstr>
      <vt:lpstr>GGEPP!Área_de_impresión</vt:lpstr>
      <vt:lpstr>GTIPOT!Área_de_impresión</vt:lpstr>
      <vt:lpstr>PTIG!Área_de_impresión</vt:lpstr>
      <vt:lpstr>RENOVABILIDAD!Área_de_impresión</vt:lpstr>
    </vt:vector>
  </TitlesOfParts>
  <Company>Oficina Nacional de Estadistica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</dc:creator>
  <cp:lastModifiedBy>maelena</cp:lastModifiedBy>
  <cp:lastPrinted>2024-05-29T02:11:30Z</cp:lastPrinted>
  <dcterms:created xsi:type="dcterms:W3CDTF">2000-07-15T12:46:41Z</dcterms:created>
  <dcterms:modified xsi:type="dcterms:W3CDTF">2024-05-29T17:14:03Z</dcterms:modified>
</cp:coreProperties>
</file>